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94c0507390e870/Documents/ASNSORY CREW/FINANCES/"/>
    </mc:Choice>
  </mc:AlternateContent>
  <xr:revisionPtr revIDLastSave="0" documentId="8_{9361CA71-E5D0-4063-9A4B-3EDE2D5D0441}" xr6:coauthVersionLast="47" xr6:coauthVersionMax="47" xr10:uidLastSave="{00000000-0000-0000-0000-000000000000}"/>
  <bookViews>
    <workbookView xWindow="-108" yWindow="-108" windowWidth="23256" windowHeight="12456" xr2:uid="{8FD45FB3-B124-41FA-BCED-1B73EE0A4661}"/>
  </bookViews>
  <sheets>
    <sheet name="Accounts 25-26" sheetId="14" r:id="rId1"/>
    <sheet name="TOTALS (CR)" sheetId="13" r:id="rId2"/>
    <sheet name="APRIL_2025" sheetId="1" r:id="rId3"/>
    <sheet name="MAY_2025" sheetId="2" r:id="rId4"/>
    <sheet name="JUNE_2025" sheetId="3" r:id="rId5"/>
    <sheet name="JULY_2025" sheetId="4" r:id="rId6"/>
    <sheet name="AUG_2025" sheetId="5" r:id="rId7"/>
    <sheet name="SEPT_2025" sheetId="6" r:id="rId8"/>
    <sheet name="OCT_2025" sheetId="7" r:id="rId9"/>
    <sheet name="NOV_2025" sheetId="8" r:id="rId10"/>
    <sheet name="DEC_2025" sheetId="9" r:id="rId11"/>
    <sheet name="JAN_2026" sheetId="10" r:id="rId12"/>
    <sheet name="FEB_2026" sheetId="11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8" l="1"/>
  <c r="Q29" i="13"/>
  <c r="Q33" i="13"/>
  <c r="B36" i="14" s="1"/>
  <c r="T33" i="13"/>
  <c r="O10" i="13"/>
  <c r="N10" i="13"/>
  <c r="M14" i="13"/>
  <c r="P12" i="13"/>
  <c r="K10" i="13"/>
  <c r="J13" i="13"/>
  <c r="J12" i="13"/>
  <c r="H10" i="13"/>
  <c r="H16" i="13" s="1"/>
  <c r="B11" i="14" s="1"/>
  <c r="E14" i="13"/>
  <c r="E10" i="13"/>
  <c r="D14" i="13"/>
  <c r="D12" i="13"/>
  <c r="D11" i="13"/>
  <c r="D10" i="13"/>
  <c r="C14" i="13"/>
  <c r="C13" i="13"/>
  <c r="C12" i="13"/>
  <c r="C10" i="13"/>
  <c r="N9" i="13"/>
  <c r="H9" i="13"/>
  <c r="E9" i="13"/>
  <c r="D9" i="13"/>
  <c r="D8" i="13"/>
  <c r="H8" i="13"/>
  <c r="G7" i="13"/>
  <c r="D7" i="13"/>
  <c r="C7" i="13"/>
  <c r="E6" i="13"/>
  <c r="D6" i="13"/>
  <c r="C6" i="13"/>
  <c r="G5" i="13"/>
  <c r="D5" i="13"/>
  <c r="C5" i="13"/>
  <c r="F4" i="13"/>
  <c r="D4" i="13"/>
  <c r="C4" i="13"/>
  <c r="D16" i="13"/>
  <c r="F16" i="13"/>
  <c r="B9" i="14"/>
  <c r="G16" i="13"/>
  <c r="B10" i="14"/>
  <c r="M16" i="13"/>
  <c r="B16" i="14"/>
  <c r="B23" i="14"/>
  <c r="D33" i="13"/>
  <c r="B24" i="14"/>
  <c r="B27" i="14"/>
  <c r="G33" i="13"/>
  <c r="B28" i="14"/>
  <c r="H33" i="13"/>
  <c r="B29" i="14"/>
  <c r="I33" i="13"/>
  <c r="B30" i="14"/>
  <c r="J33" i="13"/>
  <c r="B31" i="14" s="1"/>
  <c r="K33" i="13"/>
  <c r="B32" i="14"/>
  <c r="B33" i="14"/>
  <c r="O33" i="13"/>
  <c r="O16" i="13"/>
  <c r="B34" i="14"/>
  <c r="P33" i="13"/>
  <c r="P16" i="13"/>
  <c r="B35" i="14"/>
  <c r="B37" i="14"/>
  <c r="B38" i="14"/>
  <c r="B41" i="14"/>
  <c r="N16" i="13"/>
  <c r="Q4" i="13"/>
  <c r="Q5" i="13"/>
  <c r="Q6" i="13"/>
  <c r="Q7" i="13"/>
  <c r="Q13" i="13"/>
  <c r="Q14" i="13"/>
  <c r="S31" i="13"/>
  <c r="K63" i="1"/>
  <c r="K64" i="1"/>
  <c r="K65" i="1"/>
  <c r="K66" i="1"/>
  <c r="K67" i="1"/>
  <c r="K68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C81" i="1"/>
  <c r="R14" i="13"/>
  <c r="R13" i="13"/>
  <c r="R7" i="13"/>
  <c r="R6" i="13"/>
  <c r="R5" i="13"/>
  <c r="C33" i="13"/>
  <c r="E33" i="13"/>
  <c r="F33" i="13"/>
  <c r="L33" i="13"/>
  <c r="M33" i="13"/>
  <c r="N33" i="13"/>
  <c r="R33" i="13"/>
  <c r="J155" i="2"/>
  <c r="G155" i="2"/>
  <c r="D154" i="2"/>
  <c r="E154" i="2"/>
  <c r="F154" i="2"/>
  <c r="G154" i="2"/>
  <c r="C154" i="2"/>
  <c r="D81" i="1"/>
  <c r="E81" i="1"/>
  <c r="F81" i="1"/>
  <c r="G81" i="1"/>
  <c r="T22" i="13"/>
  <c r="T23" i="13"/>
  <c r="T24" i="13"/>
  <c r="T25" i="13"/>
  <c r="T26" i="13"/>
  <c r="T27" i="13"/>
  <c r="T28" i="13"/>
  <c r="T29" i="13"/>
  <c r="T30" i="13"/>
  <c r="T31" i="13"/>
  <c r="E31" i="13"/>
  <c r="C31" i="13"/>
  <c r="P29" i="13"/>
  <c r="P28" i="13"/>
  <c r="O27" i="13"/>
  <c r="L78" i="11"/>
  <c r="G78" i="11"/>
  <c r="C30" i="13"/>
  <c r="S30" i="13"/>
  <c r="L30" i="13"/>
  <c r="L37" i="10"/>
  <c r="G37" i="10"/>
  <c r="C29" i="13"/>
  <c r="L29" i="13"/>
  <c r="O104" i="9"/>
  <c r="L28" i="13"/>
  <c r="C28" i="13"/>
  <c r="M93" i="8"/>
  <c r="C27" i="13"/>
  <c r="L27" i="13"/>
  <c r="K27" i="13"/>
  <c r="S22" i="13"/>
  <c r="S23" i="13"/>
  <c r="S21" i="13"/>
  <c r="J82" i="1"/>
  <c r="T21" i="13"/>
  <c r="J81" i="1"/>
  <c r="I81" i="1"/>
  <c r="N74" i="7"/>
  <c r="C26" i="13"/>
  <c r="S26" i="13"/>
  <c r="M82" i="6"/>
  <c r="M85" i="4"/>
  <c r="G85" i="4"/>
  <c r="J43" i="3"/>
  <c r="G43" i="3"/>
  <c r="M77" i="5"/>
  <c r="K81" i="6"/>
  <c r="L81" i="6"/>
  <c r="M81" i="6"/>
  <c r="D84" i="4"/>
  <c r="E84" i="4"/>
  <c r="F84" i="4"/>
  <c r="G84" i="4"/>
  <c r="C84" i="4"/>
  <c r="J84" i="4"/>
  <c r="K84" i="4"/>
  <c r="L84" i="4"/>
  <c r="M84" i="4"/>
  <c r="I84" i="4"/>
  <c r="J76" i="5"/>
  <c r="K76" i="5"/>
  <c r="L76" i="5"/>
  <c r="M76" i="5"/>
  <c r="D76" i="5"/>
  <c r="E76" i="5"/>
  <c r="I8" i="13" s="1"/>
  <c r="F76" i="5"/>
  <c r="G76" i="5"/>
  <c r="H76" i="5"/>
  <c r="D25" i="13"/>
  <c r="S25" i="13"/>
  <c r="C24" i="13"/>
  <c r="S24" i="13"/>
  <c r="E16" i="13"/>
  <c r="G77" i="11"/>
  <c r="C103" i="9"/>
  <c r="L103" i="9"/>
  <c r="M103" i="9"/>
  <c r="N103" i="9"/>
  <c r="O103" i="9"/>
  <c r="E103" i="9"/>
  <c r="F103" i="9"/>
  <c r="L12" i="13" s="1"/>
  <c r="L16" i="13" s="1"/>
  <c r="B15" i="14" s="1"/>
  <c r="G103" i="9"/>
  <c r="H103" i="9"/>
  <c r="I103" i="9"/>
  <c r="D103" i="9"/>
  <c r="K12" i="13" s="1"/>
  <c r="K92" i="8"/>
  <c r="L92" i="8"/>
  <c r="M92" i="8"/>
  <c r="J92" i="8"/>
  <c r="D92" i="8"/>
  <c r="K11" i="13" s="1"/>
  <c r="E92" i="8"/>
  <c r="J11" i="13" s="1"/>
  <c r="F92" i="8"/>
  <c r="G92" i="8"/>
  <c r="H92" i="8"/>
  <c r="C92" i="8"/>
  <c r="C11" i="13" s="1"/>
  <c r="L73" i="7"/>
  <c r="M73" i="7"/>
  <c r="N73" i="7"/>
  <c r="K73" i="7"/>
  <c r="D73" i="7"/>
  <c r="E73" i="7"/>
  <c r="F73" i="7"/>
  <c r="J10" i="13" s="1"/>
  <c r="G73" i="7"/>
  <c r="H73" i="7"/>
  <c r="I73" i="7"/>
  <c r="C73" i="7"/>
  <c r="D81" i="6"/>
  <c r="E81" i="6"/>
  <c r="F81" i="6"/>
  <c r="G81" i="6"/>
  <c r="H81" i="6"/>
  <c r="C81" i="6"/>
  <c r="C9" i="13" s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O74" i="5" s="1"/>
  <c r="O3" i="6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7" i="6" s="1"/>
  <c r="O68" i="6" s="1"/>
  <c r="O69" i="6" s="1"/>
  <c r="O70" i="6" s="1"/>
  <c r="O71" i="6" s="1"/>
  <c r="O72" i="6" s="1"/>
  <c r="O73" i="6" s="1"/>
  <c r="O74" i="6" s="1"/>
  <c r="O75" i="6" s="1"/>
  <c r="O76" i="6" s="1"/>
  <c r="O77" i="6" s="1"/>
  <c r="O78" i="6" s="1"/>
  <c r="O79" i="6" s="1"/>
  <c r="P3" i="7" s="1"/>
  <c r="P4" i="7" s="1"/>
  <c r="P5" i="7" s="1"/>
  <c r="P6" i="7" s="1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P59" i="7" s="1"/>
  <c r="P60" i="7" s="1"/>
  <c r="P61" i="7" s="1"/>
  <c r="P62" i="7" s="1"/>
  <c r="P63" i="7" s="1"/>
  <c r="P64" i="7" s="1"/>
  <c r="P65" i="7" s="1"/>
  <c r="P66" i="7" s="1"/>
  <c r="P67" i="7" s="1"/>
  <c r="P68" i="7" s="1"/>
  <c r="P69" i="7" s="1"/>
  <c r="P70" i="7" s="1"/>
  <c r="O3" i="8" s="1"/>
  <c r="O4" i="8" s="1"/>
  <c r="O5" i="8" s="1"/>
  <c r="O6" i="8" s="1"/>
  <c r="O7" i="8" s="1"/>
  <c r="O8" i="8" s="1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67" i="8" s="1"/>
  <c r="O68" i="8" s="1"/>
  <c r="O69" i="8" s="1"/>
  <c r="O70" i="8" s="1"/>
  <c r="O71" i="8" s="1"/>
  <c r="O72" i="8" s="1"/>
  <c r="O73" i="8" s="1"/>
  <c r="O74" i="8" s="1"/>
  <c r="O75" i="8" s="1"/>
  <c r="O76" i="8" s="1"/>
  <c r="O77" i="8" s="1"/>
  <c r="O78" i="8" s="1"/>
  <c r="O79" i="8" s="1"/>
  <c r="O80" i="8" s="1"/>
  <c r="O81" i="8" s="1"/>
  <c r="O82" i="8" s="1"/>
  <c r="O83" i="8" s="1"/>
  <c r="O84" i="8" s="1"/>
  <c r="O85" i="8" s="1"/>
  <c r="O86" i="8" s="1"/>
  <c r="O87" i="8" s="1"/>
  <c r="O88" i="8" s="1"/>
  <c r="O89" i="8" s="1"/>
  <c r="O90" i="8" s="1"/>
  <c r="Q3" i="9" s="1"/>
  <c r="Q4" i="9" s="1"/>
  <c r="Q5" i="9" s="1"/>
  <c r="Q6" i="9" s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Q70" i="9" s="1"/>
  <c r="Q71" i="9" s="1"/>
  <c r="Q72" i="9" s="1"/>
  <c r="Q73" i="9" s="1"/>
  <c r="Q74" i="9" s="1"/>
  <c r="Q75" i="9" s="1"/>
  <c r="Q76" i="9" s="1"/>
  <c r="Q77" i="9" s="1"/>
  <c r="Q78" i="9" s="1"/>
  <c r="Q79" i="9" s="1"/>
  <c r="Q80" i="9" s="1"/>
  <c r="Q81" i="9" s="1"/>
  <c r="Q82" i="9" s="1"/>
  <c r="Q83" i="9" s="1"/>
  <c r="Q84" i="9" s="1"/>
  <c r="Q85" i="9" s="1"/>
  <c r="Q86" i="9" s="1"/>
  <c r="Q87" i="9" s="1"/>
  <c r="Q88" i="9" s="1"/>
  <c r="Q89" i="9" s="1"/>
  <c r="Q90" i="9" s="1"/>
  <c r="Q91" i="9" s="1"/>
  <c r="Q92" i="9" s="1"/>
  <c r="Q93" i="9" s="1"/>
  <c r="Q94" i="9" s="1"/>
  <c r="Q95" i="9" s="1"/>
  <c r="Q96" i="9" s="1"/>
  <c r="Q97" i="9" s="1"/>
  <c r="Q98" i="9" s="1"/>
  <c r="Q99" i="9" s="1"/>
  <c r="Q100" i="9" s="1"/>
  <c r="Q101" i="9" s="1"/>
  <c r="N3" i="10" s="1"/>
  <c r="N4" i="10" s="1"/>
  <c r="N5" i="10" s="1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" i="11" s="1"/>
  <c r="N4" i="11" s="1"/>
  <c r="N5" i="11" s="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N50" i="11" s="1"/>
  <c r="N51" i="11" s="1"/>
  <c r="N52" i="11" s="1"/>
  <c r="N53" i="11" s="1"/>
  <c r="N54" i="11" s="1"/>
  <c r="N55" i="11" s="1"/>
  <c r="N56" i="11" s="1"/>
  <c r="N57" i="11" s="1"/>
  <c r="N58" i="11" s="1"/>
  <c r="N59" i="11" s="1"/>
  <c r="N60" i="11" s="1"/>
  <c r="N61" i="11" s="1"/>
  <c r="N62" i="11" s="1"/>
  <c r="N63" i="11" s="1"/>
  <c r="N64" i="11" s="1"/>
  <c r="N65" i="11" s="1"/>
  <c r="N66" i="11" s="1"/>
  <c r="N67" i="11" s="1"/>
  <c r="N68" i="11" s="1"/>
  <c r="N69" i="11" s="1"/>
  <c r="N70" i="11" s="1"/>
  <c r="N71" i="11" s="1"/>
  <c r="N72" i="11" s="1"/>
  <c r="N73" i="11" s="1"/>
  <c r="N74" i="11" s="1"/>
  <c r="N75" i="11" s="1"/>
  <c r="D42" i="3"/>
  <c r="E42" i="3"/>
  <c r="F42" i="3"/>
  <c r="G42" i="3"/>
  <c r="I42" i="3"/>
  <c r="J42" i="3"/>
  <c r="C42" i="3"/>
  <c r="J154" i="2"/>
  <c r="I154" i="2"/>
  <c r="I77" i="11"/>
  <c r="C77" i="11"/>
  <c r="L36" i="10"/>
  <c r="I36" i="10"/>
  <c r="C36" i="10"/>
  <c r="K103" i="9"/>
  <c r="J81" i="6"/>
  <c r="C76" i="5"/>
  <c r="C8" i="13" s="1"/>
  <c r="K69" i="1"/>
  <c r="K70" i="1"/>
  <c r="K71" i="1"/>
  <c r="K72" i="1"/>
  <c r="K73" i="1"/>
  <c r="K74" i="1"/>
  <c r="K75" i="1"/>
  <c r="K76" i="1"/>
  <c r="K77" i="1"/>
  <c r="K78" i="1"/>
  <c r="K79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G82" i="1"/>
  <c r="R4" i="13"/>
  <c r="S29" i="13"/>
  <c r="S33" i="13" s="1"/>
  <c r="D36" i="13" s="1"/>
  <c r="S27" i="13"/>
  <c r="S28" i="13"/>
  <c r="Q12" i="13" l="1"/>
  <c r="I104" i="9"/>
  <c r="R12" i="13" s="1"/>
  <c r="H93" i="8"/>
  <c r="R11" i="13" s="1"/>
  <c r="J16" i="13"/>
  <c r="B13" i="14" s="1"/>
  <c r="K16" i="13"/>
  <c r="B14" i="14" s="1"/>
  <c r="Q11" i="13"/>
  <c r="I74" i="7"/>
  <c r="R10" i="13" s="1"/>
  <c r="I10" i="13"/>
  <c r="Q10" i="13" s="1"/>
  <c r="H82" i="6"/>
  <c r="R9" i="13" s="1"/>
  <c r="C16" i="13"/>
  <c r="B8" i="14" s="1"/>
  <c r="I9" i="13"/>
  <c r="Q9" i="13" s="1"/>
  <c r="Q8" i="13"/>
  <c r="H77" i="5"/>
  <c r="R8" i="13" s="1"/>
  <c r="C41" i="14"/>
  <c r="R16" i="13" l="1"/>
  <c r="Q16" i="13"/>
  <c r="D35" i="13" s="1"/>
  <c r="D37" i="13" s="1"/>
  <c r="I16" i="13"/>
  <c r="B12" i="14" s="1"/>
  <c r="C20" i="14" s="1"/>
  <c r="C43" i="14" s="1"/>
</calcChain>
</file>

<file path=xl/sharedStrings.xml><?xml version="1.0" encoding="utf-8"?>
<sst xmlns="http://schemas.openxmlformats.org/spreadsheetml/2006/main" count="1141" uniqueCount="389">
  <si>
    <t>INCOME</t>
  </si>
  <si>
    <t>MONTH</t>
  </si>
  <si>
    <t>DETAILS</t>
  </si>
  <si>
    <t>SESSION</t>
  </si>
  <si>
    <t>EVENT</t>
  </si>
  <si>
    <t>DONATION</t>
  </si>
  <si>
    <t>GRANT</t>
  </si>
  <si>
    <t>OTHER</t>
  </si>
  <si>
    <t>OUTGOING</t>
  </si>
  <si>
    <t>BALANCE</t>
  </si>
  <si>
    <t>APRIL</t>
  </si>
  <si>
    <t>BBF</t>
  </si>
  <si>
    <t>K GRAHAM</t>
  </si>
  <si>
    <t>K DEVLIN</t>
  </si>
  <si>
    <t xml:space="preserve">C MCGLYNN </t>
  </si>
  <si>
    <t xml:space="preserve">F WHYTE </t>
  </si>
  <si>
    <t xml:space="preserve">A ROSS </t>
  </si>
  <si>
    <t xml:space="preserve">S FORREST </t>
  </si>
  <si>
    <t xml:space="preserve">K MCAULY </t>
  </si>
  <si>
    <t xml:space="preserve">K ALLISON </t>
  </si>
  <si>
    <t xml:space="preserve">L QUARRELL </t>
  </si>
  <si>
    <t xml:space="preserve">J ANTHONY </t>
  </si>
  <si>
    <t xml:space="preserve">L CASSIDY </t>
  </si>
  <si>
    <t xml:space="preserve">A BROCK </t>
  </si>
  <si>
    <t xml:space="preserve">F DICKENSON </t>
  </si>
  <si>
    <t xml:space="preserve">C RICE </t>
  </si>
  <si>
    <t xml:space="preserve">M BROWN </t>
  </si>
  <si>
    <t xml:space="preserve">D MURRAY </t>
  </si>
  <si>
    <t xml:space="preserve">R MACINTOSH </t>
  </si>
  <si>
    <t xml:space="preserve">L FITZPATRICK </t>
  </si>
  <si>
    <t xml:space="preserve">S SUTTIE </t>
  </si>
  <si>
    <t xml:space="preserve">D MCCORMACK </t>
  </si>
  <si>
    <t>A FLAVELL</t>
  </si>
  <si>
    <t>V FYFFE</t>
  </si>
  <si>
    <t>A KELLY</t>
  </si>
  <si>
    <t>L SUTHERLAND</t>
  </si>
  <si>
    <t>K GARDNER</t>
  </si>
  <si>
    <t>K MCNALLY</t>
  </si>
  <si>
    <t>K BETT</t>
  </si>
  <si>
    <t>K MCCABE</t>
  </si>
  <si>
    <t>C MUIR</t>
  </si>
  <si>
    <t>L MCNALLY</t>
  </si>
  <si>
    <t>Z SILVER</t>
  </si>
  <si>
    <t>A ROBSON</t>
  </si>
  <si>
    <t>C MINTO</t>
  </si>
  <si>
    <t>N MANCINI</t>
  </si>
  <si>
    <t>M HOW</t>
  </si>
  <si>
    <t>J CLARK</t>
  </si>
  <si>
    <t>W HUTCHISON</t>
  </si>
  <si>
    <t>A FAULDS</t>
  </si>
  <si>
    <t>S MCALISTER</t>
  </si>
  <si>
    <t>S WYLIE</t>
  </si>
  <si>
    <t>A WALKER</t>
  </si>
  <si>
    <t>A MCKEOWN</t>
  </si>
  <si>
    <t>S FERGUSON</t>
  </si>
  <si>
    <t>A LAIRD</t>
  </si>
  <si>
    <t>R CARBERRY</t>
  </si>
  <si>
    <t>K MACUALY</t>
  </si>
  <si>
    <t>K STEWART</t>
  </si>
  <si>
    <t>M MCBRIDE</t>
  </si>
  <si>
    <t>A MCINNES</t>
  </si>
  <si>
    <t>R STURGEON</t>
  </si>
  <si>
    <t>K BARCLAY</t>
  </si>
  <si>
    <t>A SIMPSON</t>
  </si>
  <si>
    <t>M MCCONNELL</t>
  </si>
  <si>
    <t>A BLAKE</t>
  </si>
  <si>
    <t>L MCGURK</t>
  </si>
  <si>
    <t>K GIBSON</t>
  </si>
  <si>
    <t>TOTALS</t>
  </si>
  <si>
    <t>MAY</t>
  </si>
  <si>
    <t>C MCKINNON</t>
  </si>
  <si>
    <t>A MCLEVY</t>
  </si>
  <si>
    <t>CASH PAID IN</t>
  </si>
  <si>
    <t>J ANTHONY</t>
  </si>
  <si>
    <t>M DODDS</t>
  </si>
  <si>
    <t>M MANCINI</t>
  </si>
  <si>
    <t>C ALLISON</t>
  </si>
  <si>
    <t>L FORREST</t>
  </si>
  <si>
    <t>A MCCABE</t>
  </si>
  <si>
    <t>D GILLAN</t>
  </si>
  <si>
    <t>KILTWALK</t>
  </si>
  <si>
    <t>A BROCK</t>
  </si>
  <si>
    <t>N STEELE</t>
  </si>
  <si>
    <t>C SNEDDON</t>
  </si>
  <si>
    <t>M BROWN</t>
  </si>
  <si>
    <t>A FAULDS REFUND</t>
  </si>
  <si>
    <t>D MCCORMACK</t>
  </si>
  <si>
    <t>G NORRIS</t>
  </si>
  <si>
    <t>L QUARRELL</t>
  </si>
  <si>
    <t>C RICE</t>
  </si>
  <si>
    <t>E MCDONALD</t>
  </si>
  <si>
    <t>C DUFFIN</t>
  </si>
  <si>
    <t>L FITZPATRICK</t>
  </si>
  <si>
    <t>L MCCLENAGHAN</t>
  </si>
  <si>
    <t>S FORREST</t>
  </si>
  <si>
    <t>F WHYTE</t>
  </si>
  <si>
    <t>D MURRAY</t>
  </si>
  <si>
    <t>L CASSIDY</t>
  </si>
  <si>
    <t>E COOPER</t>
  </si>
  <si>
    <t>K SNEDDON</t>
  </si>
  <si>
    <t>M MAXWELL</t>
  </si>
  <si>
    <t>L MILLER</t>
  </si>
  <si>
    <t>L BUCHANAN</t>
  </si>
  <si>
    <t>H FAGAN</t>
  </si>
  <si>
    <t>S MCLEAN</t>
  </si>
  <si>
    <t>C MCGLYNN</t>
  </si>
  <si>
    <t>M COYLE</t>
  </si>
  <si>
    <t>K BROOKS</t>
  </si>
  <si>
    <t>S IRONS</t>
  </si>
  <si>
    <t>A STRUTHERS</t>
  </si>
  <si>
    <t>D WILLIAMS</t>
  </si>
  <si>
    <t>D THOMSON</t>
  </si>
  <si>
    <t>ATD</t>
  </si>
  <si>
    <t>WEBSITE PAYMENT</t>
  </si>
  <si>
    <t>SNACKS</t>
  </si>
  <si>
    <t>JUNE</t>
  </si>
  <si>
    <t>D WILLIAM</t>
  </si>
  <si>
    <t>E MCLEVY</t>
  </si>
  <si>
    <t>P MCLAUGHLIN</t>
  </si>
  <si>
    <t>K MCAULY</t>
  </si>
  <si>
    <t>SETMORE BOOKING</t>
  </si>
  <si>
    <t>STRIPE PAYMENTS</t>
  </si>
  <si>
    <t>HI BABS DONATION</t>
  </si>
  <si>
    <t>FARMFOODS SNACKS</t>
  </si>
  <si>
    <t xml:space="preserve">AWARDS FOR ALL </t>
  </si>
  <si>
    <t>SNACKS/CRAFTS/TOYS</t>
  </si>
  <si>
    <t>RENT</t>
  </si>
  <si>
    <t>EVENTS</t>
  </si>
  <si>
    <t>JULY</t>
  </si>
  <si>
    <t>J BLACKWOOD</t>
  </si>
  <si>
    <t>S MCALLISTER</t>
  </si>
  <si>
    <t>E GROVES</t>
  </si>
  <si>
    <t>R WARD</t>
  </si>
  <si>
    <t>SETMORE APP</t>
  </si>
  <si>
    <t>S MCILWAIN</t>
  </si>
  <si>
    <t>C MCCAFFERTY</t>
  </si>
  <si>
    <t>N MCROBERTS SWITCH</t>
  </si>
  <si>
    <t>MORRISONS SNACKS</t>
  </si>
  <si>
    <t>R DARLING</t>
  </si>
  <si>
    <t>L CROSBY</t>
  </si>
  <si>
    <t>L LILLEY</t>
  </si>
  <si>
    <t>K DARLING</t>
  </si>
  <si>
    <t>K GIBBON</t>
  </si>
  <si>
    <t>C ALISSON</t>
  </si>
  <si>
    <t>E DARLING</t>
  </si>
  <si>
    <t>SMYTHS TOYS</t>
  </si>
  <si>
    <t>BANK DEPOSIT</t>
  </si>
  <si>
    <t>ALDI SNACKS</t>
  </si>
  <si>
    <t>HOME BARGAINS SNACKS</t>
  </si>
  <si>
    <t>2FATDJS RACENIGHT</t>
  </si>
  <si>
    <t>SNACKS/CRAFTS</t>
  </si>
  <si>
    <t>AUGUST</t>
  </si>
  <si>
    <t>PRINTER</t>
  </si>
  <si>
    <t>A SHEGGOG</t>
  </si>
  <si>
    <t>C PEFFERS</t>
  </si>
  <si>
    <t>L MCSHANNON</t>
  </si>
  <si>
    <t>FARMFOODS SNACK</t>
  </si>
  <si>
    <t>LHLEIS PUMPKIN</t>
  </si>
  <si>
    <t>H NELSON</t>
  </si>
  <si>
    <t>M SMITH</t>
  </si>
  <si>
    <t>K CAMPBELL</t>
  </si>
  <si>
    <t>C GILBERTSON</t>
  </si>
  <si>
    <t>M THOMSON</t>
  </si>
  <si>
    <t>N TODD</t>
  </si>
  <si>
    <t>S MCMILLAN</t>
  </si>
  <si>
    <t>D  MURRAY</t>
  </si>
  <si>
    <t>W DANIELS</t>
  </si>
  <si>
    <t>TACT HALL RENT</t>
  </si>
  <si>
    <t>C ALISON</t>
  </si>
  <si>
    <t>S QUINN</t>
  </si>
  <si>
    <t>L BLAKE</t>
  </si>
  <si>
    <t>TEMU CRAFTS</t>
  </si>
  <si>
    <t>POUNDLAND CRAFT</t>
  </si>
  <si>
    <t>SEPT</t>
  </si>
  <si>
    <t>A KHAN</t>
  </si>
  <si>
    <t>ASDA CRAFT</t>
  </si>
  <si>
    <t>L SMITH</t>
  </si>
  <si>
    <t>A MAXWELL</t>
  </si>
  <si>
    <t>ASDA SNACK</t>
  </si>
  <si>
    <t>A MCNEIL</t>
  </si>
  <si>
    <t>L OBRIEN</t>
  </si>
  <si>
    <t>N MANSEN</t>
  </si>
  <si>
    <t>D CAMPBELL</t>
  </si>
  <si>
    <t>G DEANIE</t>
  </si>
  <si>
    <t>A MCDONALD</t>
  </si>
  <si>
    <t>A SMITH</t>
  </si>
  <si>
    <t>HOME BARGAINS</t>
  </si>
  <si>
    <t>K BLYTHE</t>
  </si>
  <si>
    <t>K DARLING ERROR</t>
  </si>
  <si>
    <t>THE RANGE</t>
  </si>
  <si>
    <t>K TONNER</t>
  </si>
  <si>
    <t>OCTOBER</t>
  </si>
  <si>
    <t xml:space="preserve">STRIPE PAYMENTS </t>
  </si>
  <si>
    <t>R THORBURN</t>
  </si>
  <si>
    <t>LJ MCCLENAGHAN</t>
  </si>
  <si>
    <t>BROXSAPP</t>
  </si>
  <si>
    <t>GOOGLE WORKS</t>
  </si>
  <si>
    <t>M RICHARDSON</t>
  </si>
  <si>
    <t>C GLBERTSON</t>
  </si>
  <si>
    <t>PB SLC</t>
  </si>
  <si>
    <t>B&amp;M</t>
  </si>
  <si>
    <t>ALDIS</t>
  </si>
  <si>
    <t>K TONNER ERROR</t>
  </si>
  <si>
    <t>FIRSTPORT GRANT</t>
  </si>
  <si>
    <t>MINERS RACENIGHT</t>
  </si>
  <si>
    <t>A DARLING</t>
  </si>
  <si>
    <t>L MUSHET</t>
  </si>
  <si>
    <t>C CAMERON</t>
  </si>
  <si>
    <t>K CZUCHYHRYTA</t>
  </si>
  <si>
    <t>D GILLON</t>
  </si>
  <si>
    <t>HOB CRAFTS</t>
  </si>
  <si>
    <t>FARMFOODS</t>
  </si>
  <si>
    <t>PURE BOUNCE</t>
  </si>
  <si>
    <t>SAINSBURYS</t>
  </si>
  <si>
    <t>AMAZON</t>
  </si>
  <si>
    <t>B FERGUSON SANTA</t>
  </si>
  <si>
    <t>D CLARK BANNER</t>
  </si>
  <si>
    <t>AMAZON REFUND</t>
  </si>
  <si>
    <t>NOV</t>
  </si>
  <si>
    <t>ALDI</t>
  </si>
  <si>
    <t>C KEAN</t>
  </si>
  <si>
    <t>HARDIES SURVEY</t>
  </si>
  <si>
    <t>MICROSOFT PACK</t>
  </si>
  <si>
    <t>ASDA</t>
  </si>
  <si>
    <t>J HORNE CASTLES</t>
  </si>
  <si>
    <t>TEMU</t>
  </si>
  <si>
    <t>N MCDONALD</t>
  </si>
  <si>
    <t>C FULLERTON</t>
  </si>
  <si>
    <t>THE WORKS</t>
  </si>
  <si>
    <t>L MACINTYRE</t>
  </si>
  <si>
    <t>ROBERTSON TRUST</t>
  </si>
  <si>
    <t>J MUNRO</t>
  </si>
  <si>
    <t>M BARR</t>
  </si>
  <si>
    <t>V MCGUINESS</t>
  </si>
  <si>
    <t>L HAMILTON</t>
  </si>
  <si>
    <t>CHAOTIC COMPS</t>
  </si>
  <si>
    <t>A MOIR</t>
  </si>
  <si>
    <t>N MCGLONE</t>
  </si>
  <si>
    <t>DEC</t>
  </si>
  <si>
    <t>M BLAKE</t>
  </si>
  <si>
    <t>L PATON</t>
  </si>
  <si>
    <t>C BURNS</t>
  </si>
  <si>
    <t>C BROWN</t>
  </si>
  <si>
    <t>C CRORKEN</t>
  </si>
  <si>
    <t>D MCCORM REFUN</t>
  </si>
  <si>
    <t>ONE BELOW</t>
  </si>
  <si>
    <t>A CLARK REFUND</t>
  </si>
  <si>
    <t>K GIBSON REFUND</t>
  </si>
  <si>
    <t>C MCDERMOTT</t>
  </si>
  <si>
    <t>S MCKEOWN</t>
  </si>
  <si>
    <t>A RUTKOWSKA</t>
  </si>
  <si>
    <t>C CROWLEY</t>
  </si>
  <si>
    <t>S WHEATCROFT</t>
  </si>
  <si>
    <t>J BLYTHE</t>
  </si>
  <si>
    <t>S SLIVINSKI</t>
  </si>
  <si>
    <t>THE WORKS REFUN</t>
  </si>
  <si>
    <t>C CUNNINGHAM</t>
  </si>
  <si>
    <t>N MCKERRON</t>
  </si>
  <si>
    <t>J BRAIDWOOD</t>
  </si>
  <si>
    <t>R THORNBURN</t>
  </si>
  <si>
    <t>JAN</t>
  </si>
  <si>
    <t>K DARLING INSUR</t>
  </si>
  <si>
    <t>SOFT PLAY SOL</t>
  </si>
  <si>
    <t>W DANIEL</t>
  </si>
  <si>
    <t>FEB</t>
  </si>
  <si>
    <t>S STEVENS DEN</t>
  </si>
  <si>
    <t>GOOGLE WORK S</t>
  </si>
  <si>
    <t>FINDEL SKY JUMPER</t>
  </si>
  <si>
    <t>TTS EQUIPMENT</t>
  </si>
  <si>
    <t>TFH SENSORY TAB</t>
  </si>
  <si>
    <t>PIX SENSORY ED</t>
  </si>
  <si>
    <t>BMW RENT</t>
  </si>
  <si>
    <t>L OYBRNE BB</t>
  </si>
  <si>
    <t>M DODDS BB</t>
  </si>
  <si>
    <t>C MUIR BB</t>
  </si>
  <si>
    <t>K BETT BB</t>
  </si>
  <si>
    <t>F WHYTE BB</t>
  </si>
  <si>
    <t>C MCDERMOTT BB</t>
  </si>
  <si>
    <t>C RICE BB</t>
  </si>
  <si>
    <t>S SLIVINSKI BB</t>
  </si>
  <si>
    <t>M BROWN BB</t>
  </si>
  <si>
    <t>D MURRAY BB</t>
  </si>
  <si>
    <t>A KELLY BB</t>
  </si>
  <si>
    <t>L QUARRELL BB</t>
  </si>
  <si>
    <t>S FORREST BB</t>
  </si>
  <si>
    <t>M LEGOWSKI BB</t>
  </si>
  <si>
    <t>J ANTHONY BB</t>
  </si>
  <si>
    <t>C ALLISON BB</t>
  </si>
  <si>
    <t>M MCBRIDE BB</t>
  </si>
  <si>
    <t>D CAMPBELL BB</t>
  </si>
  <si>
    <t>K DARLING BB</t>
  </si>
  <si>
    <t>D MCCORMACK BB</t>
  </si>
  <si>
    <t>S MCALLISTER BB</t>
  </si>
  <si>
    <t>R DARLING BB</t>
  </si>
  <si>
    <t>K DEVLIN BB</t>
  </si>
  <si>
    <t>S WHEATCROFT BB</t>
  </si>
  <si>
    <t>N MANSEN BB</t>
  </si>
  <si>
    <t>A BROCK BB</t>
  </si>
  <si>
    <t>E MCDONALD BB</t>
  </si>
  <si>
    <t>E DARLING BB</t>
  </si>
  <si>
    <t>C ODONNELY BB</t>
  </si>
  <si>
    <t>S QUINN BB</t>
  </si>
  <si>
    <t>K MCCABE BB</t>
  </si>
  <si>
    <t>R ROBERTSON BB</t>
  </si>
  <si>
    <t>A DARLING BB</t>
  </si>
  <si>
    <t>AUG</t>
  </si>
  <si>
    <t>OCT</t>
  </si>
  <si>
    <t>MERCHANDISE</t>
  </si>
  <si>
    <t>A BLAKE ATD</t>
  </si>
  <si>
    <t>FUNDAY</t>
  </si>
  <si>
    <t>K MCAULEY</t>
  </si>
  <si>
    <t>EA MACDONALD</t>
  </si>
  <si>
    <t>REFUNDS</t>
  </si>
  <si>
    <t>EXPENSES</t>
  </si>
  <si>
    <t>RACE NIGHT</t>
  </si>
  <si>
    <t>PUMPKIN EVENT</t>
  </si>
  <si>
    <t>M MCCANN - Race Night</t>
  </si>
  <si>
    <t>SLLC PANTO</t>
  </si>
  <si>
    <t>THE RANGE - Halloween Decs</t>
  </si>
  <si>
    <t>LFREEMAN SWITCH toys</t>
  </si>
  <si>
    <t>FARMOODS - Juice</t>
  </si>
  <si>
    <t>HOME BARGAINS - Snacks</t>
  </si>
  <si>
    <t>PANTO</t>
  </si>
  <si>
    <t>XMAS MERCH/FAYRE</t>
  </si>
  <si>
    <t>CHRISTMAS RAFFLE</t>
  </si>
  <si>
    <t>ETSY - Xmas</t>
  </si>
  <si>
    <t>THE RANGE - Xmas</t>
  </si>
  <si>
    <t>PANTO REFUND</t>
  </si>
  <si>
    <t>SESSION REFUNDS</t>
  </si>
  <si>
    <t>BONUS BALL</t>
  </si>
  <si>
    <t>XMAS MERCH  /FAYRE</t>
  </si>
  <si>
    <t>DONATIONS</t>
  </si>
  <si>
    <t>GRANTS</t>
  </si>
  <si>
    <t>XMAS RAFFLE</t>
  </si>
  <si>
    <t>SESSIONS</t>
  </si>
  <si>
    <t>WEBSITE</t>
  </si>
  <si>
    <t>CRAFTS</t>
  </si>
  <si>
    <t>TOTAL</t>
  </si>
  <si>
    <t>TRANSFER ERRORS</t>
  </si>
  <si>
    <t>GENERAL</t>
  </si>
  <si>
    <t>HALLOWEEN PARTIES</t>
  </si>
  <si>
    <t>CHRISTMAS PARTIES</t>
  </si>
  <si>
    <t>CHRISTMAS EXP REFUNDS</t>
  </si>
  <si>
    <t xml:space="preserve"> HALLOWEEN EXP REFUNDS</t>
  </si>
  <si>
    <t>D GILLIAN</t>
  </si>
  <si>
    <t>TOTAL INCOME</t>
  </si>
  <si>
    <t>TOTAL EXPENDITURE</t>
  </si>
  <si>
    <t>TOTAL AGREED WITH BANK</t>
  </si>
  <si>
    <t>XMAS FAYRE  /MERCH</t>
  </si>
  <si>
    <t>XMAS FAYRE /MERCH</t>
  </si>
  <si>
    <t xml:space="preserve">ASNsory Crew </t>
  </si>
  <si>
    <t>Accounts</t>
  </si>
  <si>
    <t>£</t>
  </si>
  <si>
    <t>Sessions</t>
  </si>
  <si>
    <t>Donations</t>
  </si>
  <si>
    <t>Funday</t>
  </si>
  <si>
    <t>Race Night</t>
  </si>
  <si>
    <t>Pumpkin Event</t>
  </si>
  <si>
    <t>Panto</t>
  </si>
  <si>
    <t>Christmas Fayre &amp; Merchandise</t>
  </si>
  <si>
    <t>Christmas Raffle</t>
  </si>
  <si>
    <t>Bonus Ball</t>
  </si>
  <si>
    <t>Blantyre Community Council Microgrant</t>
  </si>
  <si>
    <t>Participatory Budget Awards</t>
  </si>
  <si>
    <t>Awards for All Grant</t>
  </si>
  <si>
    <t>First Port Grants</t>
  </si>
  <si>
    <t>Snacks and Juice for Sessions</t>
  </si>
  <si>
    <t>Crafts for Sessions</t>
  </si>
  <si>
    <t>Blantyre Community Council Microgrants</t>
  </si>
  <si>
    <t>First Port Ltd Grant</t>
  </si>
  <si>
    <t>Rent</t>
  </si>
  <si>
    <t>Halloween Parties</t>
  </si>
  <si>
    <t>Christmas Parties</t>
  </si>
  <si>
    <t>Website</t>
  </si>
  <si>
    <t>Building Survery</t>
  </si>
  <si>
    <t>Soft Play</t>
  </si>
  <si>
    <t>Insurance</t>
  </si>
  <si>
    <t>General</t>
  </si>
  <si>
    <t>YEAR END POSITION</t>
  </si>
  <si>
    <t>Comprised of</t>
  </si>
  <si>
    <t>Bank Account as at 28/02/2026</t>
  </si>
  <si>
    <t>EXPENDITURE</t>
  </si>
  <si>
    <t>Signed:</t>
  </si>
  <si>
    <t>19th Jan 2025- 28th Feb 2026</t>
  </si>
  <si>
    <t>OPENING BALANCE as at 19/01/2025</t>
  </si>
  <si>
    <t>TOTALS AGREED PER MONTHLY SHEETS</t>
  </si>
  <si>
    <t>TOTALS AGREED PER MONTHLY  SHEETS</t>
  </si>
  <si>
    <t>Session &amp; Panto Refunds</t>
  </si>
  <si>
    <t xml:space="preserve">This financial statement was audited  by Cara Rice on 18th April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</si>
</sst>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[$£-809]#,##0.00;[Red]&quot;-&quot;[$£-809]#,##0.00"/>
    <numFmt numFmtId="165" formatCode="[$£-809]#,##0.00;[Red][$£-809]#,##0.00"/>
  </numFmts>
  <fonts count="6" x14ac:knownFonts="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44B3E1"/>
      <name val="Aptos Narrow"/>
      <family val="2"/>
    </font>
    <font>
      <b/>
      <u/>
      <sz val="11"/>
      <color rgb="FF000000"/>
      <name val="Aptos Narrow"/>
      <family val="2"/>
    </font>
    <font>
      <b/>
      <sz val="11"/>
      <color rgb="FF000000"/>
      <name val="Aptos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4" fontId="2" fillId="0" borderId="0" xfId="0" applyNumberFormat="1" applyFont="1"/>
    <xf numFmtId="44" fontId="0" fillId="0" borderId="0" xfId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center" wrapText="1"/>
    </xf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3" fillId="0" borderId="0" xfId="1" applyFont="1"/>
    <xf numFmtId="44" fontId="3" fillId="0" borderId="0" xfId="1" applyFont="1" applyAlignment="1">
      <alignment horizontal="center"/>
    </xf>
    <xf numFmtId="44" fontId="3" fillId="0" borderId="0" xfId="1" applyFont="1" applyAlignment="1">
      <alignment horizontal="center" wrapText="1"/>
    </xf>
    <xf numFmtId="44" fontId="2" fillId="0" borderId="1" xfId="1" applyFont="1" applyBorder="1"/>
    <xf numFmtId="44" fontId="2" fillId="0" borderId="0" xfId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Border="1" applyAlignment="1">
      <alignment horizontal="center"/>
    </xf>
    <xf numFmtId="44" fontId="0" fillId="0" borderId="0" xfId="0" applyNumberFormat="1"/>
    <xf numFmtId="165" fontId="0" fillId="0" borderId="0" xfId="0" applyNumberFormat="1"/>
    <xf numFmtId="44" fontId="2" fillId="0" borderId="1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0" applyNumberFormat="1" applyFont="1"/>
    <xf numFmtId="44" fontId="0" fillId="0" borderId="0" xfId="1" applyFont="1" applyAlignment="1">
      <alignment wrapText="1"/>
    </xf>
    <xf numFmtId="0" fontId="4" fillId="0" borderId="0" xfId="0" applyFont="1"/>
    <xf numFmtId="44" fontId="0" fillId="0" borderId="3" xfId="1" applyFont="1" applyBorder="1"/>
    <xf numFmtId="44" fontId="5" fillId="0" borderId="0" xfId="1" applyFont="1"/>
    <xf numFmtId="44" fontId="2" fillId="0" borderId="2" xfId="0" applyNumberFormat="1" applyFont="1" applyBorder="1"/>
    <xf numFmtId="0" fontId="2" fillId="0" borderId="0" xfId="0" applyFont="1" applyAlignment="1">
      <alignment horizontal="center" wrapText="1"/>
    </xf>
    <xf numFmtId="44" fontId="2" fillId="0" borderId="1" xfId="0" applyNumberFormat="1" applyFont="1" applyBorder="1"/>
    <xf numFmtId="44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1241-33FD-4755-BFF9-5685930F8DEB}">
  <dimension ref="A1:G49"/>
  <sheetViews>
    <sheetView tabSelected="1" topLeftCell="A18" zoomScaleNormal="100" zoomScaleSheetLayoutView="100" workbookViewId="0">
      <selection activeCell="G29" sqref="G29"/>
    </sheetView>
  </sheetViews>
  <sheetFormatPr defaultRowHeight="14.4" x14ac:dyDescent="0.3"/>
  <cols>
    <col min="1" max="1" width="33.44140625" bestFit="1" customWidth="1"/>
    <col min="2" max="3" width="12.5546875" style="11" bestFit="1" customWidth="1"/>
  </cols>
  <sheetData>
    <row r="1" spans="1:7" x14ac:dyDescent="0.3">
      <c r="A1" s="40" t="s">
        <v>350</v>
      </c>
      <c r="B1" s="40"/>
      <c r="C1" s="40"/>
      <c r="D1" s="40"/>
      <c r="E1" s="40"/>
      <c r="F1" s="40"/>
      <c r="G1" s="40"/>
    </row>
    <row r="2" spans="1:7" x14ac:dyDescent="0.3">
      <c r="A2" s="40" t="s">
        <v>351</v>
      </c>
      <c r="B2" s="40"/>
      <c r="C2" s="40"/>
      <c r="D2" s="40"/>
      <c r="E2" s="40"/>
      <c r="F2" s="40"/>
      <c r="G2" s="40"/>
    </row>
    <row r="3" spans="1:7" x14ac:dyDescent="0.3">
      <c r="A3" s="40" t="s">
        <v>383</v>
      </c>
      <c r="B3" s="40"/>
      <c r="C3" s="40"/>
      <c r="D3" s="40"/>
      <c r="E3" s="40"/>
      <c r="F3" s="40"/>
      <c r="G3" s="40"/>
    </row>
    <row r="4" spans="1:7" x14ac:dyDescent="0.3">
      <c r="C4" s="8" t="s">
        <v>352</v>
      </c>
    </row>
    <row r="5" spans="1:7" x14ac:dyDescent="0.3">
      <c r="A5" s="1" t="s">
        <v>384</v>
      </c>
      <c r="B5" s="14"/>
      <c r="C5" s="14">
        <v>0</v>
      </c>
    </row>
    <row r="6" spans="1:7" ht="8.25" customHeight="1" x14ac:dyDescent="0.3"/>
    <row r="7" spans="1:7" x14ac:dyDescent="0.3">
      <c r="A7" s="33" t="s">
        <v>0</v>
      </c>
    </row>
    <row r="8" spans="1:7" x14ac:dyDescent="0.3">
      <c r="A8" t="s">
        <v>353</v>
      </c>
      <c r="B8" s="11">
        <f>'TOTALS (CR)'!C16</f>
        <v>10258.780000000001</v>
      </c>
    </row>
    <row r="9" spans="1:7" x14ac:dyDescent="0.3">
      <c r="A9" t="s">
        <v>354</v>
      </c>
      <c r="B9" s="11">
        <f>'TOTALS (CR)'!D16+'TOTALS (CR)'!F16</f>
        <v>25919.79</v>
      </c>
    </row>
    <row r="10" spans="1:7" x14ac:dyDescent="0.3">
      <c r="A10" t="s">
        <v>355</v>
      </c>
      <c r="B10" s="11">
        <f>'TOTALS (CR)'!G16</f>
        <v>2392.5500000000002</v>
      </c>
    </row>
    <row r="11" spans="1:7" x14ac:dyDescent="0.3">
      <c r="A11" t="s">
        <v>356</v>
      </c>
      <c r="B11" s="11">
        <f>'TOTALS (CR)'!H16</f>
        <v>8820</v>
      </c>
    </row>
    <row r="12" spans="1:7" x14ac:dyDescent="0.3">
      <c r="A12" t="s">
        <v>357</v>
      </c>
      <c r="B12" s="11">
        <f>'TOTALS (CR)'!I16</f>
        <v>830</v>
      </c>
    </row>
    <row r="13" spans="1:7" x14ac:dyDescent="0.3">
      <c r="A13" t="s">
        <v>358</v>
      </c>
      <c r="B13" s="11">
        <f>'TOTALS (CR)'!J16</f>
        <v>1649</v>
      </c>
    </row>
    <row r="14" spans="1:7" x14ac:dyDescent="0.3">
      <c r="A14" t="s">
        <v>359</v>
      </c>
      <c r="B14" s="11">
        <f>'TOTALS (CR)'!K16</f>
        <v>1476.31</v>
      </c>
    </row>
    <row r="15" spans="1:7" x14ac:dyDescent="0.3">
      <c r="A15" t="s">
        <v>360</v>
      </c>
      <c r="B15" s="11">
        <f>'TOTALS (CR)'!L16</f>
        <v>260</v>
      </c>
    </row>
    <row r="16" spans="1:7" x14ac:dyDescent="0.3">
      <c r="A16" t="s">
        <v>361</v>
      </c>
      <c r="B16" s="11">
        <f>'TOTALS (CR)'!M16</f>
        <v>395</v>
      </c>
    </row>
    <row r="17" spans="1:3" x14ac:dyDescent="0.3">
      <c r="A17" t="s">
        <v>362</v>
      </c>
      <c r="B17" s="11">
        <v>500</v>
      </c>
    </row>
    <row r="18" spans="1:3" x14ac:dyDescent="0.3">
      <c r="A18" t="s">
        <v>363</v>
      </c>
      <c r="B18" s="11">
        <v>5000</v>
      </c>
    </row>
    <row r="19" spans="1:3" x14ac:dyDescent="0.3">
      <c r="A19" t="s">
        <v>364</v>
      </c>
      <c r="B19" s="11">
        <v>10000</v>
      </c>
    </row>
    <row r="20" spans="1:3" x14ac:dyDescent="0.3">
      <c r="A20" t="s">
        <v>365</v>
      </c>
      <c r="B20" s="34">
        <v>5000</v>
      </c>
      <c r="C20" s="11">
        <f>SUM(B8:B20)</f>
        <v>72501.429999999993</v>
      </c>
    </row>
    <row r="21" spans="1:3" ht="8.25" customHeight="1" x14ac:dyDescent="0.3"/>
    <row r="22" spans="1:3" x14ac:dyDescent="0.3">
      <c r="A22" s="33" t="s">
        <v>381</v>
      </c>
    </row>
    <row r="23" spans="1:3" x14ac:dyDescent="0.3">
      <c r="A23" t="s">
        <v>366</v>
      </c>
      <c r="B23" s="11">
        <f>'TOTALS (CR)'!C33</f>
        <v>808.29000000000019</v>
      </c>
    </row>
    <row r="24" spans="1:3" x14ac:dyDescent="0.3">
      <c r="A24" t="s">
        <v>367</v>
      </c>
      <c r="B24" s="11">
        <f>'TOTALS (CR)'!D33</f>
        <v>178.79000000000002</v>
      </c>
    </row>
    <row r="25" spans="1:3" x14ac:dyDescent="0.3">
      <c r="A25" t="s">
        <v>368</v>
      </c>
      <c r="B25" s="11">
        <v>136.5</v>
      </c>
    </row>
    <row r="26" spans="1:3" x14ac:dyDescent="0.3">
      <c r="A26" t="s">
        <v>369</v>
      </c>
      <c r="B26" s="11">
        <v>2574.5500000000002</v>
      </c>
    </row>
    <row r="27" spans="1:3" x14ac:dyDescent="0.3">
      <c r="A27" t="s">
        <v>370</v>
      </c>
      <c r="B27" s="11">
        <f>'TOTALS (CR)'!F33</f>
        <v>6482.88</v>
      </c>
    </row>
    <row r="28" spans="1:3" x14ac:dyDescent="0.3">
      <c r="A28" t="s">
        <v>355</v>
      </c>
      <c r="B28" s="11">
        <f>'TOTALS (CR)'!G33</f>
        <v>229.99</v>
      </c>
    </row>
    <row r="29" spans="1:3" x14ac:dyDescent="0.3">
      <c r="A29" t="s">
        <v>356</v>
      </c>
      <c r="B29" s="11">
        <f>'TOTALS (CR)'!H33</f>
        <v>1050</v>
      </c>
    </row>
    <row r="30" spans="1:3" x14ac:dyDescent="0.3">
      <c r="A30" t="s">
        <v>357</v>
      </c>
      <c r="B30" s="11">
        <f>'TOTALS (CR)'!I33</f>
        <v>800.91</v>
      </c>
    </row>
    <row r="31" spans="1:3" x14ac:dyDescent="0.3">
      <c r="A31" t="s">
        <v>358</v>
      </c>
      <c r="B31" s="11">
        <f>'TOTALS (CR)'!J33</f>
        <v>2301.5</v>
      </c>
    </row>
    <row r="32" spans="1:3" x14ac:dyDescent="0.3">
      <c r="A32" t="s">
        <v>359</v>
      </c>
      <c r="B32" s="11">
        <f>'TOTALS (CR)'!K33</f>
        <v>451.64</v>
      </c>
    </row>
    <row r="33" spans="1:3" x14ac:dyDescent="0.3">
      <c r="A33" t="s">
        <v>361</v>
      </c>
      <c r="B33" s="11">
        <f>'TOTALS (CR)'!M33</f>
        <v>150</v>
      </c>
    </row>
    <row r="34" spans="1:3" x14ac:dyDescent="0.3">
      <c r="A34" t="s">
        <v>371</v>
      </c>
      <c r="B34" s="11">
        <f>'TOTALS (CR)'!O33-'TOTALS (CR)'!O16</f>
        <v>206.70000000000005</v>
      </c>
    </row>
    <row r="35" spans="1:3" x14ac:dyDescent="0.3">
      <c r="A35" t="s">
        <v>372</v>
      </c>
      <c r="B35" s="11">
        <f>'TOTALS (CR)'!P33-'TOTALS (CR)'!P16</f>
        <v>788.1400000000001</v>
      </c>
    </row>
    <row r="36" spans="1:3" x14ac:dyDescent="0.3">
      <c r="A36" t="s">
        <v>387</v>
      </c>
      <c r="B36" s="11">
        <f>'TOTALS (CR)'!Q33</f>
        <v>75</v>
      </c>
    </row>
    <row r="37" spans="1:3" x14ac:dyDescent="0.3">
      <c r="A37" t="s">
        <v>373</v>
      </c>
      <c r="B37" s="11">
        <f>'TOTALS (CR)'!R33</f>
        <v>440.78000000000003</v>
      </c>
    </row>
    <row r="38" spans="1:3" x14ac:dyDescent="0.3">
      <c r="A38" t="s">
        <v>374</v>
      </c>
      <c r="B38" s="11">
        <f>2100</f>
        <v>2100</v>
      </c>
    </row>
    <row r="39" spans="1:3" x14ac:dyDescent="0.3">
      <c r="A39" t="s">
        <v>375</v>
      </c>
      <c r="B39" s="11">
        <v>20333.599999999999</v>
      </c>
    </row>
    <row r="40" spans="1:3" x14ac:dyDescent="0.3">
      <c r="A40" t="s">
        <v>376</v>
      </c>
      <c r="B40" s="11">
        <v>162.16</v>
      </c>
    </row>
    <row r="41" spans="1:3" x14ac:dyDescent="0.3">
      <c r="A41" t="s">
        <v>377</v>
      </c>
      <c r="B41" s="34">
        <f>'TOTALS (CR)'!L33-'Accounts 25-26'!B38-'Accounts 25-26'!B40-'Accounts 25-26'!B39</f>
        <v>674.93000000000029</v>
      </c>
      <c r="C41" s="11">
        <f>SUM(B23:B41)</f>
        <v>39946.36</v>
      </c>
    </row>
    <row r="43" spans="1:3" x14ac:dyDescent="0.3">
      <c r="A43" s="1" t="s">
        <v>378</v>
      </c>
      <c r="C43" s="35">
        <f>C5+C20-C41</f>
        <v>32555.069999999992</v>
      </c>
    </row>
    <row r="45" spans="1:3" x14ac:dyDescent="0.3">
      <c r="A45" t="s">
        <v>379</v>
      </c>
    </row>
    <row r="46" spans="1:3" x14ac:dyDescent="0.3">
      <c r="A46" t="s">
        <v>380</v>
      </c>
      <c r="C46" s="35">
        <v>32555.07</v>
      </c>
    </row>
    <row r="48" spans="1:3" x14ac:dyDescent="0.3">
      <c r="A48" t="s">
        <v>388</v>
      </c>
    </row>
    <row r="49" spans="1:1" x14ac:dyDescent="0.3">
      <c r="A49" t="s">
        <v>382</v>
      </c>
    </row>
  </sheetData>
  <mergeCells count="3">
    <mergeCell ref="A1:G1"/>
    <mergeCell ref="A2:G2"/>
    <mergeCell ref="A3:G3"/>
  </mergeCells>
  <pageMargins left="0.25" right="0.25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684D-3C11-4323-8271-2F10081EE411}">
  <sheetPr>
    <pageSetUpPr fitToPage="1"/>
  </sheetPr>
  <dimension ref="A1:O93"/>
  <sheetViews>
    <sheetView topLeftCell="A61" workbookViewId="0">
      <selection activeCell="D91" sqref="D91"/>
    </sheetView>
  </sheetViews>
  <sheetFormatPr defaultRowHeight="14.4" x14ac:dyDescent="0.3"/>
  <cols>
    <col min="1" max="1" width="10.33203125" style="1" bestFit="1" customWidth="1"/>
    <col min="2" max="2" width="16.33203125" bestFit="1" customWidth="1"/>
    <col min="3" max="5" width="10.5546875" bestFit="1" customWidth="1"/>
    <col min="6" max="6" width="11.5546875" bestFit="1" customWidth="1"/>
    <col min="7" max="7" width="7.109375" bestFit="1" customWidth="1"/>
    <col min="8" max="8" width="11.5546875" bestFit="1" customWidth="1"/>
    <col min="9" max="9" width="3.88671875" customWidth="1"/>
    <col min="10" max="10" width="21" bestFit="1" customWidth="1"/>
    <col min="11" max="12" width="9" bestFit="1" customWidth="1"/>
    <col min="13" max="13" width="10.5546875" bestFit="1" customWidth="1"/>
    <col min="14" max="14" width="4.33203125" customWidth="1"/>
    <col min="15" max="15" width="11.5546875" bestFit="1" customWidth="1"/>
    <col min="16" max="16" width="9.109375" customWidth="1"/>
  </cols>
  <sheetData>
    <row r="1" spans="1:15" x14ac:dyDescent="0.3">
      <c r="C1" s="2" t="s">
        <v>0</v>
      </c>
      <c r="D1" s="2"/>
      <c r="E1" s="3"/>
      <c r="F1" s="3"/>
      <c r="G1" s="3"/>
      <c r="H1" s="3"/>
      <c r="I1" s="3"/>
      <c r="J1" s="4" t="s">
        <v>8</v>
      </c>
      <c r="K1" s="4"/>
      <c r="L1" s="4"/>
      <c r="M1" s="3"/>
      <c r="N1" s="3"/>
    </row>
    <row r="2" spans="1:15" ht="43.2" x14ac:dyDescent="0.3">
      <c r="A2" s="2" t="s">
        <v>1</v>
      </c>
      <c r="B2" s="2" t="s">
        <v>2</v>
      </c>
      <c r="C2" s="4" t="s">
        <v>3</v>
      </c>
      <c r="D2" s="10" t="s">
        <v>330</v>
      </c>
      <c r="E2" s="4" t="s">
        <v>322</v>
      </c>
      <c r="F2" s="4" t="s">
        <v>5</v>
      </c>
      <c r="G2" s="4" t="s">
        <v>6</v>
      </c>
      <c r="H2" s="4" t="s">
        <v>7</v>
      </c>
      <c r="I2" s="4"/>
      <c r="J2" s="4" t="s">
        <v>125</v>
      </c>
      <c r="K2" s="4" t="s">
        <v>126</v>
      </c>
      <c r="L2" s="4" t="s">
        <v>127</v>
      </c>
      <c r="M2" s="4" t="s">
        <v>7</v>
      </c>
      <c r="N2" s="4"/>
      <c r="O2" s="2" t="s">
        <v>9</v>
      </c>
    </row>
    <row r="3" spans="1:15" x14ac:dyDescent="0.3">
      <c r="A3" s="1" t="s">
        <v>218</v>
      </c>
      <c r="B3" t="s">
        <v>11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1">
        <f>OCT_2025!P70</f>
        <v>30417.949999999993</v>
      </c>
    </row>
    <row r="4" spans="1:15" x14ac:dyDescent="0.3">
      <c r="A4" s="7">
        <v>45964</v>
      </c>
      <c r="B4" t="s">
        <v>39</v>
      </c>
      <c r="C4" s="11"/>
      <c r="D4" s="11">
        <v>20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>
        <f>O3+C4+D4+E4+F4+G4+H4-J4-K4-L4-M4</f>
        <v>30437.949999999993</v>
      </c>
    </row>
    <row r="5" spans="1:15" x14ac:dyDescent="0.3">
      <c r="B5" t="s">
        <v>112</v>
      </c>
      <c r="C5" s="11"/>
      <c r="D5" s="11"/>
      <c r="E5" s="11"/>
      <c r="F5" s="11">
        <v>50</v>
      </c>
      <c r="G5" s="11"/>
      <c r="H5" s="11"/>
      <c r="I5" s="11"/>
      <c r="J5" s="11"/>
      <c r="K5" s="11"/>
      <c r="L5" s="11"/>
      <c r="M5" s="11"/>
      <c r="N5" s="11"/>
      <c r="O5" s="11">
        <f t="shared" ref="O5:O65" si="0">O4+C5+D5+E5+F5+G5+H5-J5-K5-L5-M5</f>
        <v>30487.949999999993</v>
      </c>
    </row>
    <row r="6" spans="1:15" x14ac:dyDescent="0.3">
      <c r="B6" t="s">
        <v>121</v>
      </c>
      <c r="C6" s="11">
        <v>108.49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>
        <f t="shared" si="0"/>
        <v>30596.439999999995</v>
      </c>
    </row>
    <row r="7" spans="1:15" x14ac:dyDescent="0.3">
      <c r="B7" t="s">
        <v>121</v>
      </c>
      <c r="C7" s="11">
        <v>5.71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>
        <f t="shared" si="0"/>
        <v>30602.149999999994</v>
      </c>
    </row>
    <row r="8" spans="1:15" x14ac:dyDescent="0.3">
      <c r="B8" t="s">
        <v>34</v>
      </c>
      <c r="C8" s="11"/>
      <c r="D8" s="11"/>
      <c r="E8" s="11">
        <v>36</v>
      </c>
      <c r="F8" s="11"/>
      <c r="G8" s="11"/>
      <c r="H8" s="11"/>
      <c r="I8" s="11"/>
      <c r="J8" s="11"/>
      <c r="K8" s="11"/>
      <c r="L8" s="11"/>
      <c r="M8" s="11"/>
      <c r="N8" s="11"/>
      <c r="O8" s="11">
        <f t="shared" si="0"/>
        <v>30638.149999999994</v>
      </c>
    </row>
    <row r="9" spans="1:15" x14ac:dyDescent="0.3">
      <c r="B9" t="s">
        <v>34</v>
      </c>
      <c r="C9" s="11"/>
      <c r="D9" s="11">
        <v>18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f t="shared" si="0"/>
        <v>30656.149999999994</v>
      </c>
    </row>
    <row r="10" spans="1:15" x14ac:dyDescent="0.3">
      <c r="B10" t="s">
        <v>96</v>
      </c>
      <c r="C10" s="11"/>
      <c r="D10" s="11">
        <v>60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f t="shared" si="0"/>
        <v>30716.149999999994</v>
      </c>
    </row>
    <row r="11" spans="1:15" x14ac:dyDescent="0.3">
      <c r="B11" t="s">
        <v>96</v>
      </c>
      <c r="C11" s="11"/>
      <c r="D11" s="11">
        <v>27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f t="shared" si="0"/>
        <v>30743.149999999994</v>
      </c>
    </row>
    <row r="12" spans="1:15" x14ac:dyDescent="0.3">
      <c r="B12" t="s">
        <v>219</v>
      </c>
      <c r="C12" s="11"/>
      <c r="D12" s="11"/>
      <c r="E12" s="11"/>
      <c r="F12" s="11"/>
      <c r="G12" s="11"/>
      <c r="H12" s="11"/>
      <c r="I12" s="11"/>
      <c r="J12" s="11">
        <v>62.24</v>
      </c>
      <c r="K12" s="11"/>
      <c r="L12" s="11"/>
      <c r="M12" s="11"/>
      <c r="N12" s="11"/>
      <c r="O12" s="11">
        <f t="shared" si="0"/>
        <v>30680.909999999993</v>
      </c>
    </row>
    <row r="13" spans="1:15" x14ac:dyDescent="0.3">
      <c r="B13" t="s">
        <v>186</v>
      </c>
      <c r="C13" s="11"/>
      <c r="D13" s="11"/>
      <c r="E13" s="11"/>
      <c r="F13" s="11"/>
      <c r="G13" s="11"/>
      <c r="H13" s="11"/>
      <c r="I13" s="11"/>
      <c r="J13" s="11">
        <v>20.49</v>
      </c>
      <c r="K13" s="11"/>
      <c r="L13" s="11"/>
      <c r="M13" s="11"/>
      <c r="N13" s="11"/>
      <c r="O13" s="11">
        <f t="shared" si="0"/>
        <v>30660.419999999991</v>
      </c>
    </row>
    <row r="14" spans="1:15" x14ac:dyDescent="0.3">
      <c r="B14" t="s">
        <v>196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v>28</v>
      </c>
      <c r="N14" s="11"/>
      <c r="O14" s="11">
        <f t="shared" si="0"/>
        <v>30632.419999999991</v>
      </c>
    </row>
    <row r="15" spans="1:15" x14ac:dyDescent="0.3">
      <c r="A15" s="7">
        <v>45965</v>
      </c>
      <c r="B15" t="s">
        <v>220</v>
      </c>
      <c r="C15" s="11"/>
      <c r="D15" s="11">
        <v>20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f t="shared" si="0"/>
        <v>30652.419999999991</v>
      </c>
    </row>
    <row r="16" spans="1:15" x14ac:dyDescent="0.3">
      <c r="A16" s="7">
        <v>45966</v>
      </c>
      <c r="B16" t="s">
        <v>221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v>2100</v>
      </c>
      <c r="N16" s="11"/>
      <c r="O16" s="11">
        <f t="shared" si="0"/>
        <v>28552.419999999991</v>
      </c>
    </row>
    <row r="17" spans="1:15" x14ac:dyDescent="0.3">
      <c r="B17" t="s">
        <v>222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v>84.99</v>
      </c>
      <c r="N17" s="11"/>
      <c r="O17" s="11">
        <f t="shared" si="0"/>
        <v>28467.429999999989</v>
      </c>
    </row>
    <row r="18" spans="1:15" x14ac:dyDescent="0.3">
      <c r="A18" s="7">
        <v>45968</v>
      </c>
      <c r="B18" t="s">
        <v>88</v>
      </c>
      <c r="C18" s="11"/>
      <c r="D18" s="11">
        <v>10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 t="shared" si="0"/>
        <v>28477.429999999989</v>
      </c>
    </row>
    <row r="19" spans="1:15" x14ac:dyDescent="0.3">
      <c r="B19" t="s">
        <v>121</v>
      </c>
      <c r="C19" s="11">
        <v>5.61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f t="shared" si="0"/>
        <v>28483.03999999999</v>
      </c>
    </row>
    <row r="20" spans="1:15" x14ac:dyDescent="0.3">
      <c r="A20" s="7">
        <v>45971</v>
      </c>
      <c r="B20" t="s">
        <v>108</v>
      </c>
      <c r="C20" s="11"/>
      <c r="D20" s="11">
        <v>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f t="shared" si="0"/>
        <v>28486.03999999999</v>
      </c>
    </row>
    <row r="21" spans="1:15" x14ac:dyDescent="0.3">
      <c r="B21" t="s">
        <v>116</v>
      </c>
      <c r="C21" s="11"/>
      <c r="D21" s="11">
        <v>12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>
        <f t="shared" si="0"/>
        <v>28498.03999999999</v>
      </c>
    </row>
    <row r="22" spans="1:15" x14ac:dyDescent="0.3">
      <c r="B22" t="s">
        <v>121</v>
      </c>
      <c r="C22" s="11">
        <v>5.71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f t="shared" si="0"/>
        <v>28503.749999999989</v>
      </c>
    </row>
    <row r="23" spans="1:15" x14ac:dyDescent="0.3">
      <c r="B23" t="s">
        <v>121</v>
      </c>
      <c r="C23" s="11">
        <v>63.7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f t="shared" si="0"/>
        <v>28567.44999999999</v>
      </c>
    </row>
    <row r="24" spans="1:15" x14ac:dyDescent="0.3">
      <c r="B24" t="s">
        <v>161</v>
      </c>
      <c r="C24" s="11"/>
      <c r="D24" s="11">
        <v>20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f t="shared" si="0"/>
        <v>28587.44999999999</v>
      </c>
    </row>
    <row r="25" spans="1:15" x14ac:dyDescent="0.3">
      <c r="B25" t="s">
        <v>121</v>
      </c>
      <c r="C25" s="11">
        <v>10.92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f t="shared" si="0"/>
        <v>28598.369999999988</v>
      </c>
    </row>
    <row r="26" spans="1:15" x14ac:dyDescent="0.3">
      <c r="B26" t="s">
        <v>50</v>
      </c>
      <c r="C26" s="11"/>
      <c r="D26" s="11">
        <v>10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>
        <f t="shared" si="0"/>
        <v>28608.369999999988</v>
      </c>
    </row>
    <row r="27" spans="1:15" x14ac:dyDescent="0.3">
      <c r="B27" t="s">
        <v>84</v>
      </c>
      <c r="C27" s="11"/>
      <c r="D27" s="11">
        <v>14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f t="shared" si="0"/>
        <v>28622.369999999988</v>
      </c>
    </row>
    <row r="28" spans="1:15" x14ac:dyDescent="0.3">
      <c r="B28" t="s">
        <v>144</v>
      </c>
      <c r="C28" s="11"/>
      <c r="D28" s="11">
        <v>10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>
        <f t="shared" si="0"/>
        <v>28632.369999999988</v>
      </c>
    </row>
    <row r="29" spans="1:15" x14ac:dyDescent="0.3">
      <c r="B29" t="s">
        <v>90</v>
      </c>
      <c r="C29" s="11"/>
      <c r="D29" s="11">
        <v>33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>
        <f t="shared" si="0"/>
        <v>28665.369999999988</v>
      </c>
    </row>
    <row r="30" spans="1:15" x14ac:dyDescent="0.3">
      <c r="A30" s="7">
        <v>45972</v>
      </c>
      <c r="B30" t="s">
        <v>223</v>
      </c>
      <c r="C30" s="11"/>
      <c r="D30" s="11"/>
      <c r="E30" s="11"/>
      <c r="F30" s="11"/>
      <c r="G30" s="11"/>
      <c r="H30" s="11"/>
      <c r="I30" s="11"/>
      <c r="J30" s="11">
        <v>17.739999999999998</v>
      </c>
      <c r="K30" s="11"/>
      <c r="L30" s="11"/>
      <c r="M30" s="11"/>
      <c r="N30" s="11"/>
      <c r="O30" s="11">
        <f t="shared" si="0"/>
        <v>28647.629999999986</v>
      </c>
    </row>
    <row r="31" spans="1:15" x14ac:dyDescent="0.3">
      <c r="A31" s="7">
        <v>45973</v>
      </c>
      <c r="B31" t="s">
        <v>121</v>
      </c>
      <c r="C31" s="11">
        <v>28.55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 t="shared" si="0"/>
        <v>28676.179999999986</v>
      </c>
    </row>
    <row r="32" spans="1:15" x14ac:dyDescent="0.3">
      <c r="B32" t="s">
        <v>84</v>
      </c>
      <c r="C32" s="11">
        <v>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f t="shared" si="0"/>
        <v>28682.179999999986</v>
      </c>
    </row>
    <row r="33" spans="1:15" x14ac:dyDescent="0.3">
      <c r="B33" t="s">
        <v>224</v>
      </c>
      <c r="C33" s="11"/>
      <c r="D33" s="11"/>
      <c r="E33" s="11"/>
      <c r="F33" s="11"/>
      <c r="G33" s="11"/>
      <c r="H33" s="11"/>
      <c r="I33" s="11"/>
      <c r="J33" s="11"/>
      <c r="K33" s="11"/>
      <c r="L33" s="11">
        <v>100</v>
      </c>
      <c r="M33" s="11"/>
      <c r="N33" s="11"/>
      <c r="O33" s="11">
        <f t="shared" si="0"/>
        <v>28582.179999999986</v>
      </c>
    </row>
    <row r="34" spans="1:15" x14ac:dyDescent="0.3">
      <c r="A34" s="7">
        <v>45974</v>
      </c>
      <c r="B34" t="s">
        <v>94</v>
      </c>
      <c r="C34" s="11"/>
      <c r="D34" s="11">
        <v>14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f t="shared" si="0"/>
        <v>28596.179999999986</v>
      </c>
    </row>
    <row r="35" spans="1:15" x14ac:dyDescent="0.3">
      <c r="B35" t="s">
        <v>121</v>
      </c>
      <c r="C35" s="11">
        <v>45.68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f t="shared" si="0"/>
        <v>28641.859999999986</v>
      </c>
    </row>
    <row r="36" spans="1:15" x14ac:dyDescent="0.3">
      <c r="B36" t="s">
        <v>182</v>
      </c>
      <c r="C36" s="11"/>
      <c r="D36" s="11">
        <v>27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f t="shared" si="0"/>
        <v>28668.859999999986</v>
      </c>
    </row>
    <row r="37" spans="1:15" x14ac:dyDescent="0.3">
      <c r="B37" t="s">
        <v>186</v>
      </c>
      <c r="C37" s="11"/>
      <c r="D37" s="11"/>
      <c r="E37" s="11"/>
      <c r="F37" s="11"/>
      <c r="G37" s="11"/>
      <c r="H37" s="11"/>
      <c r="I37" s="11"/>
      <c r="J37" s="11">
        <v>5.98</v>
      </c>
      <c r="K37" s="11"/>
      <c r="L37" s="11"/>
      <c r="M37" s="11"/>
      <c r="N37" s="11"/>
      <c r="O37" s="11">
        <f t="shared" si="0"/>
        <v>28662.879999999986</v>
      </c>
    </row>
    <row r="38" spans="1:15" x14ac:dyDescent="0.3">
      <c r="B38" t="s">
        <v>225</v>
      </c>
      <c r="C38" s="11"/>
      <c r="D38" s="11"/>
      <c r="E38" s="11"/>
      <c r="F38" s="11"/>
      <c r="G38" s="11"/>
      <c r="H38" s="11"/>
      <c r="I38" s="11"/>
      <c r="J38" s="11">
        <v>205.33</v>
      </c>
      <c r="K38" s="11"/>
      <c r="L38" s="11"/>
      <c r="M38" s="11"/>
      <c r="N38" s="11"/>
      <c r="O38" s="11">
        <f t="shared" si="0"/>
        <v>28457.549999999985</v>
      </c>
    </row>
    <row r="39" spans="1:15" x14ac:dyDescent="0.3">
      <c r="A39" s="7">
        <v>45975</v>
      </c>
      <c r="B39" t="s">
        <v>121</v>
      </c>
      <c r="C39" s="11">
        <v>5.71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f t="shared" si="0"/>
        <v>28463.259999999984</v>
      </c>
    </row>
    <row r="40" spans="1:15" x14ac:dyDescent="0.3">
      <c r="B40" t="s">
        <v>90</v>
      </c>
      <c r="C40" s="11"/>
      <c r="D40" s="11">
        <v>18.5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f t="shared" si="0"/>
        <v>28481.759999999984</v>
      </c>
    </row>
    <row r="41" spans="1:15" x14ac:dyDescent="0.3">
      <c r="B41" t="s">
        <v>100</v>
      </c>
      <c r="C41" s="11"/>
      <c r="D41" s="11">
        <v>45.5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f t="shared" si="0"/>
        <v>28527.259999999984</v>
      </c>
    </row>
    <row r="42" spans="1:15" x14ac:dyDescent="0.3">
      <c r="A42" s="7">
        <v>45978</v>
      </c>
      <c r="B42" t="s">
        <v>73</v>
      </c>
      <c r="C42" s="11"/>
      <c r="D42" s="11"/>
      <c r="E42" s="11">
        <v>36</v>
      </c>
      <c r="F42" s="11"/>
      <c r="G42" s="11"/>
      <c r="H42" s="11"/>
      <c r="I42" s="11"/>
      <c r="J42" s="11"/>
      <c r="K42" s="11"/>
      <c r="L42" s="11"/>
      <c r="M42" s="11"/>
      <c r="N42" s="11"/>
      <c r="O42" s="11">
        <f t="shared" si="0"/>
        <v>28563.259999999984</v>
      </c>
    </row>
    <row r="43" spans="1:15" x14ac:dyDescent="0.3">
      <c r="B43" t="s">
        <v>226</v>
      </c>
      <c r="C43" s="11"/>
      <c r="D43" s="11"/>
      <c r="E43" s="11">
        <v>36</v>
      </c>
      <c r="F43" s="11"/>
      <c r="G43" s="11"/>
      <c r="H43" s="11"/>
      <c r="I43" s="11"/>
      <c r="J43" s="11"/>
      <c r="K43" s="11"/>
      <c r="L43" s="11"/>
      <c r="M43" s="11"/>
      <c r="N43" s="11"/>
      <c r="O43" s="11">
        <f t="shared" si="0"/>
        <v>28599.259999999984</v>
      </c>
    </row>
    <row r="44" spans="1:15" x14ac:dyDescent="0.3">
      <c r="B44" t="s">
        <v>88</v>
      </c>
      <c r="C44" s="11">
        <v>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f t="shared" si="0"/>
        <v>28605.259999999984</v>
      </c>
    </row>
    <row r="45" spans="1:15" x14ac:dyDescent="0.3">
      <c r="B45" t="s">
        <v>121</v>
      </c>
      <c r="C45" s="11">
        <v>74.23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f t="shared" si="0"/>
        <v>28679.489999999983</v>
      </c>
    </row>
    <row r="46" spans="1:15" x14ac:dyDescent="0.3">
      <c r="B46" t="s">
        <v>121</v>
      </c>
      <c r="C46" s="11">
        <v>108.49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f t="shared" si="0"/>
        <v>28787.979999999985</v>
      </c>
    </row>
    <row r="47" spans="1:15" x14ac:dyDescent="0.3">
      <c r="B47" t="s">
        <v>121</v>
      </c>
      <c r="C47" s="11">
        <v>87.04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f t="shared" si="0"/>
        <v>28875.019999999986</v>
      </c>
    </row>
    <row r="48" spans="1:15" x14ac:dyDescent="0.3">
      <c r="B48" t="s">
        <v>119</v>
      </c>
      <c r="C48" s="11"/>
      <c r="D48" s="11"/>
      <c r="E48" s="11">
        <v>36</v>
      </c>
      <c r="F48" s="11"/>
      <c r="G48" s="11"/>
      <c r="H48" s="11"/>
      <c r="I48" s="11"/>
      <c r="J48" s="11"/>
      <c r="K48" s="11"/>
      <c r="L48" s="11"/>
      <c r="M48" s="11"/>
      <c r="N48" s="11"/>
      <c r="O48" s="11">
        <f t="shared" si="0"/>
        <v>28911.019999999986</v>
      </c>
    </row>
    <row r="49" spans="1:15" x14ac:dyDescent="0.3">
      <c r="B49" t="s">
        <v>88</v>
      </c>
      <c r="C49" s="11"/>
      <c r="D49" s="11">
        <v>10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f t="shared" si="0"/>
        <v>28921.019999999986</v>
      </c>
    </row>
    <row r="50" spans="1:15" x14ac:dyDescent="0.3">
      <c r="B50" t="s">
        <v>88</v>
      </c>
      <c r="C50" s="11"/>
      <c r="D50" s="11">
        <v>9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f t="shared" si="0"/>
        <v>28930.019999999986</v>
      </c>
    </row>
    <row r="51" spans="1:15" x14ac:dyDescent="0.3">
      <c r="B51" t="s">
        <v>227</v>
      </c>
      <c r="C51" s="11"/>
      <c r="D51" s="11">
        <v>17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f t="shared" si="0"/>
        <v>28947.019999999986</v>
      </c>
    </row>
    <row r="52" spans="1:15" x14ac:dyDescent="0.3">
      <c r="B52" t="s">
        <v>207</v>
      </c>
      <c r="C52" s="11"/>
      <c r="D52" s="11"/>
      <c r="E52" s="11">
        <v>24</v>
      </c>
      <c r="F52" s="11"/>
      <c r="G52" s="11"/>
      <c r="H52" s="11"/>
      <c r="I52" s="11"/>
      <c r="J52" s="11"/>
      <c r="K52" s="11"/>
      <c r="L52" s="11"/>
      <c r="M52" s="11"/>
      <c r="N52" s="11"/>
      <c r="O52" s="11">
        <f t="shared" si="0"/>
        <v>28971.019999999986</v>
      </c>
    </row>
    <row r="53" spans="1:15" x14ac:dyDescent="0.3">
      <c r="A53" s="7">
        <v>45979</v>
      </c>
      <c r="B53" t="s">
        <v>95</v>
      </c>
      <c r="C53" s="11"/>
      <c r="D53" s="11">
        <v>11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f t="shared" si="0"/>
        <v>28982.019999999986</v>
      </c>
    </row>
    <row r="54" spans="1:15" x14ac:dyDescent="0.3">
      <c r="B54" t="s">
        <v>65</v>
      </c>
      <c r="C54" s="11">
        <v>20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f t="shared" si="0"/>
        <v>29002.019999999986</v>
      </c>
    </row>
    <row r="55" spans="1:15" x14ac:dyDescent="0.3">
      <c r="B55" t="s">
        <v>167</v>
      </c>
      <c r="C55" s="11"/>
      <c r="D55" s="11"/>
      <c r="E55" s="11"/>
      <c r="F55" s="11"/>
      <c r="G55" s="11"/>
      <c r="H55" s="11"/>
      <c r="I55" s="11"/>
      <c r="J55" s="11"/>
      <c r="K55" s="11">
        <v>880</v>
      </c>
      <c r="L55" s="11"/>
      <c r="M55" s="11"/>
      <c r="N55" s="11"/>
      <c r="O55" s="11">
        <f t="shared" si="0"/>
        <v>28122.019999999986</v>
      </c>
    </row>
    <row r="56" spans="1:15" x14ac:dyDescent="0.3">
      <c r="A56" s="7">
        <v>45980</v>
      </c>
      <c r="B56" t="s">
        <v>121</v>
      </c>
      <c r="C56" s="11">
        <v>5.71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f t="shared" si="0"/>
        <v>28127.729999999985</v>
      </c>
    </row>
    <row r="57" spans="1:15" x14ac:dyDescent="0.3">
      <c r="B57" t="s">
        <v>88</v>
      </c>
      <c r="C57" s="11"/>
      <c r="D57" s="11"/>
      <c r="E57" s="11">
        <v>24</v>
      </c>
      <c r="F57" s="11"/>
      <c r="G57" s="11"/>
      <c r="H57" s="11"/>
      <c r="I57" s="11"/>
      <c r="J57" s="11"/>
      <c r="K57" s="11"/>
      <c r="L57" s="11"/>
      <c r="M57" s="11"/>
      <c r="N57" s="11"/>
      <c r="O57" s="11">
        <f t="shared" si="0"/>
        <v>28151.729999999985</v>
      </c>
    </row>
    <row r="58" spans="1:15" x14ac:dyDescent="0.3">
      <c r="B58" t="s">
        <v>200</v>
      </c>
      <c r="C58" s="11"/>
      <c r="D58" s="11"/>
      <c r="E58" s="11"/>
      <c r="F58" s="11"/>
      <c r="G58" s="11"/>
      <c r="H58" s="11"/>
      <c r="I58" s="11"/>
      <c r="J58" s="11">
        <v>17.98</v>
      </c>
      <c r="K58" s="11"/>
      <c r="L58" s="11"/>
      <c r="M58" s="11"/>
      <c r="N58" s="11"/>
      <c r="O58" s="11">
        <f t="shared" si="0"/>
        <v>28133.749999999985</v>
      </c>
    </row>
    <row r="59" spans="1:15" x14ac:dyDescent="0.3">
      <c r="B59" t="s">
        <v>211</v>
      </c>
      <c r="C59" s="11"/>
      <c r="D59" s="11"/>
      <c r="E59" s="11"/>
      <c r="F59" s="11"/>
      <c r="G59" s="11"/>
      <c r="H59" s="11"/>
      <c r="I59" s="11"/>
      <c r="J59" s="11">
        <v>27.99</v>
      </c>
      <c r="K59" s="11"/>
      <c r="L59" s="11"/>
      <c r="M59" s="11"/>
      <c r="N59" s="11"/>
      <c r="O59" s="11">
        <f t="shared" si="0"/>
        <v>28105.759999999984</v>
      </c>
    </row>
    <row r="60" spans="1:15" x14ac:dyDescent="0.3">
      <c r="A60" s="7">
        <v>45981</v>
      </c>
      <c r="B60" t="s">
        <v>46</v>
      </c>
      <c r="C60" s="11"/>
      <c r="D60" s="11">
        <v>25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f t="shared" si="0"/>
        <v>28130.759999999984</v>
      </c>
    </row>
    <row r="61" spans="1:15" x14ac:dyDescent="0.3">
      <c r="B61" t="s">
        <v>74</v>
      </c>
      <c r="C61" s="11">
        <v>6</v>
      </c>
      <c r="D61" s="11"/>
      <c r="E61" s="11">
        <v>24</v>
      </c>
      <c r="F61" s="11"/>
      <c r="G61" s="11"/>
      <c r="H61" s="11"/>
      <c r="I61" s="11"/>
      <c r="J61" s="11"/>
      <c r="K61" s="11"/>
      <c r="L61" s="11"/>
      <c r="M61" s="11"/>
      <c r="N61" s="11"/>
      <c r="O61" s="11">
        <f t="shared" si="0"/>
        <v>28160.759999999984</v>
      </c>
    </row>
    <row r="62" spans="1:15" x14ac:dyDescent="0.3">
      <c r="B62" t="s">
        <v>121</v>
      </c>
      <c r="C62" s="11">
        <v>57.1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f t="shared" si="0"/>
        <v>28217.859999999982</v>
      </c>
    </row>
    <row r="63" spans="1:15" x14ac:dyDescent="0.3">
      <c r="B63" t="s">
        <v>62</v>
      </c>
      <c r="C63" s="11"/>
      <c r="D63" s="11">
        <v>30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f t="shared" si="0"/>
        <v>28247.859999999982</v>
      </c>
    </row>
    <row r="64" spans="1:15" x14ac:dyDescent="0.3">
      <c r="B64" t="s">
        <v>228</v>
      </c>
      <c r="C64" s="11"/>
      <c r="D64" s="11"/>
      <c r="E64" s="11"/>
      <c r="F64" s="11"/>
      <c r="G64" s="11"/>
      <c r="H64" s="11"/>
      <c r="I64" s="11"/>
      <c r="J64" s="11">
        <v>110.5</v>
      </c>
      <c r="K64" s="11"/>
      <c r="L64" s="11"/>
      <c r="M64" s="11"/>
      <c r="N64" s="11"/>
      <c r="O64" s="11">
        <f t="shared" si="0"/>
        <v>28137.359999999982</v>
      </c>
    </row>
    <row r="65" spans="1:15" x14ac:dyDescent="0.3">
      <c r="A65" s="7">
        <v>45982</v>
      </c>
      <c r="B65" t="s">
        <v>121</v>
      </c>
      <c r="C65" s="11">
        <v>11.42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f t="shared" si="0"/>
        <v>28148.779999999981</v>
      </c>
    </row>
    <row r="66" spans="1:15" x14ac:dyDescent="0.3">
      <c r="B66" t="s">
        <v>94</v>
      </c>
      <c r="C66" s="11"/>
      <c r="D66" s="11">
        <v>12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f t="shared" ref="O66:O90" si="1">O65+C66+D66+E66+F66+G66+H66-J66-K66-L66-M66</f>
        <v>28160.779999999981</v>
      </c>
    </row>
    <row r="67" spans="1:15" x14ac:dyDescent="0.3">
      <c r="B67" t="s">
        <v>73</v>
      </c>
      <c r="C67" s="11"/>
      <c r="D67" s="11"/>
      <c r="E67" s="11">
        <v>48</v>
      </c>
      <c r="F67" s="11"/>
      <c r="G67" s="11"/>
      <c r="H67" s="11"/>
      <c r="I67" s="11"/>
      <c r="J67" s="11"/>
      <c r="K67" s="11"/>
      <c r="L67" s="11"/>
      <c r="M67" s="11"/>
      <c r="N67" s="11"/>
      <c r="O67" s="11">
        <f t="shared" si="1"/>
        <v>28208.779999999981</v>
      </c>
    </row>
    <row r="68" spans="1:15" x14ac:dyDescent="0.3">
      <c r="B68" t="s">
        <v>89</v>
      </c>
      <c r="C68" s="11"/>
      <c r="D68" s="11">
        <v>15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f t="shared" si="1"/>
        <v>28223.779999999981</v>
      </c>
    </row>
    <row r="69" spans="1:15" x14ac:dyDescent="0.3">
      <c r="A69" s="7">
        <v>45985</v>
      </c>
      <c r="B69" t="s">
        <v>121</v>
      </c>
      <c r="C69" s="11">
        <v>57.1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f t="shared" si="1"/>
        <v>28280.879999999979</v>
      </c>
    </row>
    <row r="70" spans="1:15" x14ac:dyDescent="0.3">
      <c r="B70" t="s">
        <v>229</v>
      </c>
      <c r="C70" s="11"/>
      <c r="D70" s="11">
        <v>9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f t="shared" si="1"/>
        <v>28289.879999999979</v>
      </c>
    </row>
    <row r="71" spans="1:15" x14ac:dyDescent="0.3">
      <c r="B71" t="s">
        <v>121</v>
      </c>
      <c r="C71" s="11">
        <v>5.71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f t="shared" si="1"/>
        <v>28295.589999999978</v>
      </c>
    </row>
    <row r="72" spans="1:15" x14ac:dyDescent="0.3">
      <c r="B72" t="s">
        <v>230</v>
      </c>
      <c r="C72" s="11"/>
      <c r="D72" s="11"/>
      <c r="E72" s="11"/>
      <c r="F72" s="11">
        <v>15000</v>
      </c>
      <c r="G72" s="11"/>
      <c r="H72" s="11"/>
      <c r="I72" s="11"/>
      <c r="J72" s="11"/>
      <c r="K72" s="11"/>
      <c r="L72" s="11"/>
      <c r="M72" s="11"/>
      <c r="N72" s="11"/>
      <c r="O72" s="11">
        <f t="shared" si="1"/>
        <v>43295.589999999982</v>
      </c>
    </row>
    <row r="73" spans="1:15" x14ac:dyDescent="0.3">
      <c r="B73" t="s">
        <v>81</v>
      </c>
      <c r="C73" s="11">
        <v>6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f t="shared" si="1"/>
        <v>43301.589999999982</v>
      </c>
    </row>
    <row r="74" spans="1:15" x14ac:dyDescent="0.3">
      <c r="A74" s="7">
        <v>45986</v>
      </c>
      <c r="B74" t="s">
        <v>146</v>
      </c>
      <c r="C74" s="11"/>
      <c r="D74" s="11">
        <v>212.26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f t="shared" si="1"/>
        <v>43513.849999999984</v>
      </c>
    </row>
    <row r="75" spans="1:15" x14ac:dyDescent="0.3">
      <c r="B75" t="s">
        <v>146</v>
      </c>
      <c r="C75" s="11"/>
      <c r="D75" s="11">
        <v>570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f t="shared" si="1"/>
        <v>44083.849999999984</v>
      </c>
    </row>
    <row r="76" spans="1:15" x14ac:dyDescent="0.3">
      <c r="B76" t="s">
        <v>121</v>
      </c>
      <c r="C76" s="11">
        <v>5.71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f t="shared" si="1"/>
        <v>44089.559999999983</v>
      </c>
    </row>
    <row r="77" spans="1:15" x14ac:dyDescent="0.3">
      <c r="B77" t="s">
        <v>231</v>
      </c>
      <c r="C77" s="11"/>
      <c r="D77" s="11">
        <v>16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f t="shared" si="1"/>
        <v>44105.559999999983</v>
      </c>
    </row>
    <row r="78" spans="1:15" x14ac:dyDescent="0.3">
      <c r="A78" s="7">
        <v>45988</v>
      </c>
      <c r="B78" t="s">
        <v>121</v>
      </c>
      <c r="C78" s="11">
        <v>317.64999999999998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f t="shared" si="1"/>
        <v>44423.209999999985</v>
      </c>
    </row>
    <row r="79" spans="1:15" x14ac:dyDescent="0.3">
      <c r="B79" t="s">
        <v>232</v>
      </c>
      <c r="C79" s="11"/>
      <c r="D79" s="11"/>
      <c r="E79" s="11">
        <v>48</v>
      </c>
      <c r="F79" s="11"/>
      <c r="G79" s="11"/>
      <c r="H79" s="11"/>
      <c r="I79" s="11"/>
      <c r="J79" s="11"/>
      <c r="K79" s="11"/>
      <c r="L79" s="11"/>
      <c r="M79" s="11"/>
      <c r="N79" s="11"/>
      <c r="O79" s="11">
        <f t="shared" si="1"/>
        <v>44471.209999999985</v>
      </c>
    </row>
    <row r="80" spans="1:15" x14ac:dyDescent="0.3">
      <c r="B80" t="s">
        <v>233</v>
      </c>
      <c r="C80" s="11"/>
      <c r="D80" s="11"/>
      <c r="E80" s="11">
        <v>24</v>
      </c>
      <c r="F80" s="11"/>
      <c r="G80" s="11"/>
      <c r="H80" s="11"/>
      <c r="I80" s="11"/>
      <c r="J80" s="11"/>
      <c r="K80" s="11"/>
      <c r="L80" s="11"/>
      <c r="M80" s="11"/>
      <c r="N80" s="11"/>
      <c r="O80" s="11">
        <f t="shared" si="1"/>
        <v>44495.209999999985</v>
      </c>
    </row>
    <row r="81" spans="1:15" x14ac:dyDescent="0.3">
      <c r="B81" t="s">
        <v>234</v>
      </c>
      <c r="C81" s="11"/>
      <c r="D81" s="11">
        <v>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f t="shared" si="1"/>
        <v>44499.209999999985</v>
      </c>
    </row>
    <row r="82" spans="1:15" x14ac:dyDescent="0.3">
      <c r="B82" t="s">
        <v>235</v>
      </c>
      <c r="C82" s="11"/>
      <c r="D82" s="11"/>
      <c r="E82" s="11"/>
      <c r="F82" s="11">
        <v>5000</v>
      </c>
      <c r="G82" s="11"/>
      <c r="H82" s="11"/>
      <c r="I82" s="11"/>
      <c r="J82" s="11"/>
      <c r="K82" s="11"/>
      <c r="L82" s="11"/>
      <c r="M82" s="11"/>
      <c r="N82" s="11"/>
      <c r="O82" s="11">
        <f t="shared" si="1"/>
        <v>49499.209999999985</v>
      </c>
    </row>
    <row r="83" spans="1:15" x14ac:dyDescent="0.3">
      <c r="B83" t="s">
        <v>236</v>
      </c>
      <c r="C83" s="11"/>
      <c r="D83" s="11"/>
      <c r="E83" s="11">
        <v>24</v>
      </c>
      <c r="F83" s="11"/>
      <c r="G83" s="11"/>
      <c r="H83" s="11"/>
      <c r="I83" s="11"/>
      <c r="J83" s="11"/>
      <c r="K83" s="11"/>
      <c r="L83" s="11"/>
      <c r="M83" s="11"/>
      <c r="N83" s="11"/>
      <c r="O83" s="11">
        <f t="shared" si="1"/>
        <v>49523.209999999985</v>
      </c>
    </row>
    <row r="84" spans="1:15" x14ac:dyDescent="0.3">
      <c r="B84" t="s">
        <v>237</v>
      </c>
      <c r="C84" s="11"/>
      <c r="D84" s="11"/>
      <c r="E84" s="11">
        <v>36</v>
      </c>
      <c r="F84" s="11"/>
      <c r="G84" s="11"/>
      <c r="H84" s="11"/>
      <c r="I84" s="11"/>
      <c r="J84" s="11"/>
      <c r="K84" s="11"/>
      <c r="L84" s="11"/>
      <c r="M84" s="11"/>
      <c r="N84" s="11"/>
      <c r="O84" s="11">
        <f t="shared" si="1"/>
        <v>49559.209999999985</v>
      </c>
    </row>
    <row r="85" spans="1:15" x14ac:dyDescent="0.3">
      <c r="A85" s="7">
        <v>45989</v>
      </c>
      <c r="B85" t="s">
        <v>121</v>
      </c>
      <c r="C85" s="11">
        <v>19.3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f t="shared" si="1"/>
        <v>49578.509999999987</v>
      </c>
    </row>
    <row r="86" spans="1:15" x14ac:dyDescent="0.3">
      <c r="B86" t="s">
        <v>55</v>
      </c>
      <c r="C86" s="11"/>
      <c r="D86" s="11">
        <f>82-48</f>
        <v>34</v>
      </c>
      <c r="E86" s="11">
        <v>48</v>
      </c>
      <c r="F86" s="11"/>
      <c r="G86" s="11"/>
      <c r="H86" s="11"/>
      <c r="I86" s="11"/>
      <c r="J86" s="11"/>
      <c r="K86" s="11"/>
      <c r="L86" s="11"/>
      <c r="M86" s="11"/>
      <c r="N86" s="11"/>
      <c r="O86" s="11">
        <f t="shared" si="1"/>
        <v>49660.509999999987</v>
      </c>
    </row>
    <row r="87" spans="1:15" x14ac:dyDescent="0.3">
      <c r="B87" t="s">
        <v>94</v>
      </c>
      <c r="C87" s="11"/>
      <c r="D87" s="11"/>
      <c r="E87" s="11">
        <v>60</v>
      </c>
      <c r="F87" s="11"/>
      <c r="G87" s="11"/>
      <c r="H87" s="11"/>
      <c r="I87" s="11"/>
      <c r="J87" s="11"/>
      <c r="K87" s="11"/>
      <c r="L87" s="11"/>
      <c r="M87" s="11"/>
      <c r="N87" s="11"/>
      <c r="O87" s="11">
        <f t="shared" si="1"/>
        <v>49720.509999999987</v>
      </c>
    </row>
    <row r="88" spans="1:15" x14ac:dyDescent="0.3">
      <c r="B88" t="s">
        <v>103</v>
      </c>
      <c r="C88" s="11"/>
      <c r="D88" s="11"/>
      <c r="E88" s="11">
        <v>72</v>
      </c>
      <c r="F88" s="11"/>
      <c r="G88" s="11"/>
      <c r="H88" s="11"/>
      <c r="I88" s="11"/>
      <c r="J88" s="11"/>
      <c r="K88" s="11"/>
      <c r="L88" s="11"/>
      <c r="M88" s="11"/>
      <c r="N88" s="11"/>
      <c r="O88" s="11">
        <f t="shared" si="1"/>
        <v>49792.509999999987</v>
      </c>
    </row>
    <row r="89" spans="1:15" x14ac:dyDescent="0.3">
      <c r="B89" t="s">
        <v>55</v>
      </c>
      <c r="C89" s="11"/>
      <c r="D89" s="11">
        <v>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>
        <f t="shared" si="1"/>
        <v>49796.509999999987</v>
      </c>
    </row>
    <row r="90" spans="1:15" x14ac:dyDescent="0.3">
      <c r="B90" t="s">
        <v>176</v>
      </c>
      <c r="C90" s="11"/>
      <c r="D90" s="11"/>
      <c r="E90" s="11">
        <v>48</v>
      </c>
      <c r="F90" s="11"/>
      <c r="G90" s="11"/>
      <c r="H90" s="11"/>
      <c r="I90" s="11"/>
      <c r="J90" s="11"/>
      <c r="K90" s="11"/>
      <c r="L90" s="11"/>
      <c r="M90" s="11"/>
      <c r="N90" s="11"/>
      <c r="O90" s="14">
        <f t="shared" si="1"/>
        <v>49844.509999999987</v>
      </c>
    </row>
    <row r="91" spans="1:15" x14ac:dyDescent="0.3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ht="15" thickBot="1" x14ac:dyDescent="0.35">
      <c r="A92" s="2" t="s">
        <v>68</v>
      </c>
      <c r="C92" s="12">
        <f>SUM(C3:C90)</f>
        <v>1073.54</v>
      </c>
      <c r="D92" s="12">
        <f t="shared" ref="D92:H92" si="2">SUM(D3:D90)</f>
        <v>1340.26</v>
      </c>
      <c r="E92" s="12">
        <f t="shared" si="2"/>
        <v>624</v>
      </c>
      <c r="F92" s="12">
        <f t="shared" si="2"/>
        <v>20050</v>
      </c>
      <c r="G92" s="12">
        <f t="shared" si="2"/>
        <v>0</v>
      </c>
      <c r="H92" s="12">
        <f t="shared" si="2"/>
        <v>0</v>
      </c>
      <c r="I92" s="11"/>
      <c r="J92" s="12">
        <f>SUM(J3:J90)</f>
        <v>468.25000000000006</v>
      </c>
      <c r="K92" s="12">
        <f t="shared" ref="K92:M92" si="3">SUM(K3:K90)</f>
        <v>880</v>
      </c>
      <c r="L92" s="12">
        <f t="shared" si="3"/>
        <v>100</v>
      </c>
      <c r="M92" s="12">
        <f t="shared" si="3"/>
        <v>2212.9899999999998</v>
      </c>
      <c r="N92" s="11"/>
      <c r="O92" s="11"/>
    </row>
    <row r="93" spans="1:15" x14ac:dyDescent="0.3">
      <c r="C93" s="11"/>
      <c r="D93" s="11"/>
      <c r="E93" s="11"/>
      <c r="F93" s="11"/>
      <c r="G93" s="11"/>
      <c r="H93" s="11">
        <f>SUM(C92:H92)</f>
        <v>23087.8</v>
      </c>
      <c r="I93" s="11"/>
      <c r="J93" s="11"/>
      <c r="K93" s="11"/>
      <c r="L93" s="11"/>
      <c r="M93" s="11">
        <f>SUM(J92:M92)</f>
        <v>3661.24</v>
      </c>
      <c r="N93" s="11"/>
      <c r="O93" s="11"/>
    </row>
  </sheetData>
  <pageMargins left="0.70000000000000007" right="0.70000000000000007" top="0.75" bottom="0.75" header="0.30000000000000004" footer="0.30000000000000004"/>
  <pageSetup paperSize="9" scale="5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1642-385F-4DA9-B16F-24F3465AA318}">
  <sheetPr>
    <pageSetUpPr fitToPage="1"/>
  </sheetPr>
  <dimension ref="A1:Q104"/>
  <sheetViews>
    <sheetView topLeftCell="A70" workbookViewId="0">
      <selection activeCell="G82" sqref="G82"/>
    </sheetView>
  </sheetViews>
  <sheetFormatPr defaultRowHeight="14.4" x14ac:dyDescent="0.3"/>
  <cols>
    <col min="1" max="1" width="10.33203125" style="1" bestFit="1" customWidth="1"/>
    <col min="2" max="2" width="17.6640625" bestFit="1" customWidth="1"/>
    <col min="3" max="4" width="9.109375" customWidth="1"/>
    <col min="5" max="5" width="9.5546875" bestFit="1" customWidth="1"/>
    <col min="6" max="6" width="11.6640625" customWidth="1"/>
    <col min="7" max="7" width="10.5546875" bestFit="1" customWidth="1"/>
    <col min="8" max="8" width="7.109375" bestFit="1" customWidth="1"/>
    <col min="9" max="9" width="10.5546875" bestFit="1" customWidth="1"/>
    <col min="10" max="10" width="4.33203125" customWidth="1"/>
    <col min="11" max="11" width="21" bestFit="1" customWidth="1"/>
    <col min="12" max="12" width="6.109375" bestFit="1" customWidth="1"/>
    <col min="13" max="13" width="8.5546875" customWidth="1"/>
    <col min="14" max="14" width="9.88671875" customWidth="1"/>
    <col min="15" max="15" width="9" bestFit="1" customWidth="1"/>
    <col min="16" max="16" width="3.6640625" customWidth="1"/>
    <col min="17" max="17" width="10.33203125" bestFit="1" customWidth="1"/>
    <col min="18" max="18" width="9.109375" customWidth="1"/>
  </cols>
  <sheetData>
    <row r="1" spans="1:17" x14ac:dyDescent="0.3">
      <c r="C1" s="2" t="s">
        <v>0</v>
      </c>
      <c r="D1" s="2"/>
      <c r="E1" s="3"/>
      <c r="F1" s="3"/>
      <c r="G1" s="3"/>
      <c r="H1" s="3"/>
      <c r="I1" s="3"/>
      <c r="J1" s="3"/>
      <c r="K1" s="4" t="s">
        <v>8</v>
      </c>
      <c r="L1" s="4"/>
      <c r="M1" s="4"/>
      <c r="N1" s="4"/>
      <c r="O1" s="3"/>
      <c r="P1" s="3"/>
    </row>
    <row r="2" spans="1:17" ht="43.2" x14ac:dyDescent="0.3">
      <c r="A2" s="2" t="s">
        <v>1</v>
      </c>
      <c r="B2" s="2" t="s">
        <v>2</v>
      </c>
      <c r="C2" s="4" t="s">
        <v>3</v>
      </c>
      <c r="D2" s="10" t="s">
        <v>323</v>
      </c>
      <c r="E2" s="4" t="s">
        <v>322</v>
      </c>
      <c r="F2" s="10" t="s">
        <v>324</v>
      </c>
      <c r="G2" s="4" t="s">
        <v>5</v>
      </c>
      <c r="H2" s="4" t="s">
        <v>6</v>
      </c>
      <c r="I2" s="4" t="s">
        <v>7</v>
      </c>
      <c r="J2" s="4"/>
      <c r="K2" s="4" t="s">
        <v>125</v>
      </c>
      <c r="L2" s="4" t="s">
        <v>126</v>
      </c>
      <c r="M2" s="10" t="s">
        <v>327</v>
      </c>
      <c r="N2" s="10" t="s">
        <v>328</v>
      </c>
      <c r="O2" s="4" t="s">
        <v>7</v>
      </c>
      <c r="P2" s="4"/>
      <c r="Q2" s="2" t="s">
        <v>9</v>
      </c>
    </row>
    <row r="3" spans="1:17" s="1" customFormat="1" x14ac:dyDescent="0.3">
      <c r="A3" s="1" t="s">
        <v>238</v>
      </c>
      <c r="B3" s="1" t="s">
        <v>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  <c r="Q3" s="9">
        <f>NOV_2025!O90</f>
        <v>49844.509999999987</v>
      </c>
    </row>
    <row r="4" spans="1:17" x14ac:dyDescent="0.3">
      <c r="A4" s="7">
        <v>45992</v>
      </c>
      <c r="B4" t="s">
        <v>161</v>
      </c>
      <c r="C4" s="11"/>
      <c r="D4" s="11"/>
      <c r="E4" s="11">
        <v>48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6">
        <f>Q3+C4+D4+E4+F4+G4+H4+I4-K4-L4-M4-N4-O4</f>
        <v>49892.509999999987</v>
      </c>
    </row>
    <row r="5" spans="1:17" x14ac:dyDescent="0.3">
      <c r="B5" t="s">
        <v>239</v>
      </c>
      <c r="C5" s="11"/>
      <c r="D5" s="11"/>
      <c r="E5" s="11">
        <v>108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6">
        <f t="shared" ref="Q5:Q68" si="0">Q4+C5+D5+E5+F5+G5+H5+I5-K5-L5-M5-N5-O5</f>
        <v>50000.509999999987</v>
      </c>
    </row>
    <row r="6" spans="1:17" x14ac:dyDescent="0.3">
      <c r="B6" t="s">
        <v>121</v>
      </c>
      <c r="C6" s="11">
        <v>72.459999999999994</v>
      </c>
      <c r="D6" s="11"/>
      <c r="E6" s="11"/>
      <c r="F6" s="11"/>
      <c r="G6" s="11"/>
      <c r="H6" s="11"/>
      <c r="I6" s="11"/>
      <c r="J6" s="11"/>
      <c r="K6" s="14"/>
      <c r="L6" s="11"/>
      <c r="M6" s="11"/>
      <c r="N6" s="11"/>
      <c r="O6" s="11"/>
      <c r="Q6" s="6">
        <f t="shared" si="0"/>
        <v>50072.969999999987</v>
      </c>
    </row>
    <row r="7" spans="1:17" x14ac:dyDescent="0.3">
      <c r="B7" t="s">
        <v>86</v>
      </c>
      <c r="C7" s="11"/>
      <c r="D7" s="11"/>
      <c r="E7" s="11">
        <v>48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6">
        <f t="shared" si="0"/>
        <v>50120.969999999987</v>
      </c>
    </row>
    <row r="8" spans="1:17" x14ac:dyDescent="0.3">
      <c r="B8" t="s">
        <v>74</v>
      </c>
      <c r="C8" s="11"/>
      <c r="D8" s="11"/>
      <c r="E8" s="11">
        <v>24</v>
      </c>
      <c r="F8" s="11"/>
      <c r="G8" s="11"/>
      <c r="H8" s="11"/>
      <c r="I8" s="11"/>
      <c r="J8" s="11"/>
      <c r="K8" s="11"/>
      <c r="L8" s="11"/>
      <c r="M8" s="11"/>
      <c r="N8" s="11"/>
      <c r="O8" s="11"/>
      <c r="Q8" s="6">
        <f t="shared" si="0"/>
        <v>50144.969999999987</v>
      </c>
    </row>
    <row r="9" spans="1:17" x14ac:dyDescent="0.3">
      <c r="B9" t="s">
        <v>206</v>
      </c>
      <c r="C9" s="11"/>
      <c r="D9" s="11"/>
      <c r="E9" s="11">
        <v>36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6">
        <f t="shared" si="0"/>
        <v>50180.969999999987</v>
      </c>
    </row>
    <row r="10" spans="1:17" x14ac:dyDescent="0.3">
      <c r="B10" t="s">
        <v>65</v>
      </c>
      <c r="C10" s="11"/>
      <c r="D10" s="11"/>
      <c r="E10" s="11">
        <v>48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6">
        <f t="shared" si="0"/>
        <v>50228.969999999987</v>
      </c>
    </row>
    <row r="11" spans="1:17" x14ac:dyDescent="0.3">
      <c r="B11" t="s">
        <v>121</v>
      </c>
      <c r="C11" s="11">
        <v>46.08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6">
        <f t="shared" si="0"/>
        <v>50275.049999999988</v>
      </c>
    </row>
    <row r="12" spans="1:17" x14ac:dyDescent="0.3">
      <c r="B12" t="s">
        <v>107</v>
      </c>
      <c r="C12" s="11"/>
      <c r="D12" s="11"/>
      <c r="E12" s="11">
        <v>24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6">
        <f t="shared" si="0"/>
        <v>50299.049999999988</v>
      </c>
    </row>
    <row r="13" spans="1:17" x14ac:dyDescent="0.3">
      <c r="B13" t="s">
        <v>240</v>
      </c>
      <c r="C13" s="11"/>
      <c r="D13" s="11"/>
      <c r="E13" s="11">
        <v>60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6">
        <f t="shared" si="0"/>
        <v>50359.049999999988</v>
      </c>
    </row>
    <row r="14" spans="1:17" x14ac:dyDescent="0.3">
      <c r="B14" t="s">
        <v>241</v>
      </c>
      <c r="C14" s="11"/>
      <c r="D14" s="11"/>
      <c r="E14" s="11">
        <v>80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6">
        <f t="shared" si="0"/>
        <v>50439.049999999988</v>
      </c>
    </row>
    <row r="15" spans="1:17" x14ac:dyDescent="0.3">
      <c r="B15" t="s">
        <v>239</v>
      </c>
      <c r="C15" s="11"/>
      <c r="D15" s="11">
        <v>10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6">
        <f t="shared" si="0"/>
        <v>50449.049999999988</v>
      </c>
    </row>
    <row r="16" spans="1:17" x14ac:dyDescent="0.3">
      <c r="B16" t="s">
        <v>121</v>
      </c>
      <c r="C16" s="11">
        <v>57.9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6">
        <f t="shared" si="0"/>
        <v>50506.94999999999</v>
      </c>
    </row>
    <row r="17" spans="1:17" x14ac:dyDescent="0.3">
      <c r="B17" t="s">
        <v>242</v>
      </c>
      <c r="C17" s="11"/>
      <c r="D17" s="11"/>
      <c r="E17" s="11">
        <v>48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6">
        <f t="shared" si="0"/>
        <v>50554.94999999999</v>
      </c>
    </row>
    <row r="18" spans="1:17" x14ac:dyDescent="0.3">
      <c r="B18" t="s">
        <v>243</v>
      </c>
      <c r="C18" s="11"/>
      <c r="D18" s="11"/>
      <c r="E18" s="11">
        <v>36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6">
        <f t="shared" si="0"/>
        <v>50590.94999999999</v>
      </c>
    </row>
    <row r="19" spans="1:17" x14ac:dyDescent="0.3">
      <c r="B19" t="s">
        <v>227</v>
      </c>
      <c r="C19" s="11"/>
      <c r="D19" s="11"/>
      <c r="E19" s="11">
        <v>48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6">
        <f t="shared" si="0"/>
        <v>50638.94999999999</v>
      </c>
    </row>
    <row r="20" spans="1:17" x14ac:dyDescent="0.3">
      <c r="A20" s="7">
        <v>45993</v>
      </c>
      <c r="B20" t="s">
        <v>244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>
        <v>40</v>
      </c>
      <c r="N20" s="11"/>
      <c r="O20" s="11"/>
      <c r="Q20" s="6">
        <f t="shared" si="0"/>
        <v>50598.94999999999</v>
      </c>
    </row>
    <row r="21" spans="1:17" x14ac:dyDescent="0.3">
      <c r="B21" t="s">
        <v>211</v>
      </c>
      <c r="C21" s="11"/>
      <c r="D21" s="11"/>
      <c r="E21" s="11"/>
      <c r="F21" s="11"/>
      <c r="G21" s="11"/>
      <c r="H21" s="11"/>
      <c r="I21" s="11"/>
      <c r="J21" s="11"/>
      <c r="K21" s="11">
        <v>6</v>
      </c>
      <c r="L21" s="11"/>
      <c r="M21" s="11"/>
      <c r="N21" s="11"/>
      <c r="O21" s="11"/>
      <c r="Q21" s="6">
        <f t="shared" si="0"/>
        <v>50592.94999999999</v>
      </c>
    </row>
    <row r="22" spans="1:17" x14ac:dyDescent="0.3">
      <c r="B22" t="s">
        <v>196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v>28</v>
      </c>
      <c r="Q22" s="6">
        <f t="shared" si="0"/>
        <v>50564.94999999999</v>
      </c>
    </row>
    <row r="23" spans="1:17" x14ac:dyDescent="0.3">
      <c r="A23" s="7">
        <v>45994</v>
      </c>
      <c r="B23" t="s">
        <v>189</v>
      </c>
      <c r="C23" s="11"/>
      <c r="D23" s="11"/>
      <c r="E23" s="11"/>
      <c r="F23" s="11"/>
      <c r="G23" s="11"/>
      <c r="H23" s="11"/>
      <c r="I23" s="11"/>
      <c r="J23" s="11"/>
      <c r="K23" s="11">
        <v>71.599999999999994</v>
      </c>
      <c r="L23" s="11"/>
      <c r="M23" s="11"/>
      <c r="N23" s="11"/>
      <c r="O23" s="11"/>
      <c r="Q23" s="6">
        <f t="shared" si="0"/>
        <v>50493.349999999991</v>
      </c>
    </row>
    <row r="24" spans="1:17" x14ac:dyDescent="0.3">
      <c r="B24" t="s">
        <v>245</v>
      </c>
      <c r="C24" s="11"/>
      <c r="D24" s="11"/>
      <c r="E24" s="11"/>
      <c r="F24" s="11"/>
      <c r="G24" s="11"/>
      <c r="H24" s="11"/>
      <c r="I24" s="11"/>
      <c r="J24" s="11"/>
      <c r="K24" s="11">
        <v>39.24</v>
      </c>
      <c r="L24" s="11"/>
      <c r="M24" s="11"/>
      <c r="N24" s="11"/>
      <c r="O24" s="11"/>
      <c r="Q24" s="6">
        <f t="shared" si="0"/>
        <v>50454.109999999993</v>
      </c>
    </row>
    <row r="25" spans="1:17" x14ac:dyDescent="0.3">
      <c r="A25" s="7">
        <v>45995</v>
      </c>
      <c r="B25" t="s">
        <v>121</v>
      </c>
      <c r="C25" s="11">
        <v>21.07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6">
        <f t="shared" si="0"/>
        <v>50475.179999999993</v>
      </c>
    </row>
    <row r="26" spans="1:17" x14ac:dyDescent="0.3">
      <c r="B26" t="s">
        <v>182</v>
      </c>
      <c r="C26" s="11">
        <v>20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Q26" s="6">
        <f t="shared" si="0"/>
        <v>50495.179999999993</v>
      </c>
    </row>
    <row r="27" spans="1:17" x14ac:dyDescent="0.3">
      <c r="A27" s="7">
        <v>45996</v>
      </c>
      <c r="B27" t="s">
        <v>89</v>
      </c>
      <c r="C27" s="11"/>
      <c r="D27" s="11"/>
      <c r="E27" s="11">
        <v>45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Q27" s="6">
        <f t="shared" si="0"/>
        <v>50540.179999999993</v>
      </c>
    </row>
    <row r="28" spans="1:17" x14ac:dyDescent="0.3">
      <c r="A28" s="7">
        <v>45999</v>
      </c>
      <c r="B28" t="s">
        <v>121</v>
      </c>
      <c r="C28" s="11">
        <v>50.02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Q28" s="6">
        <f t="shared" si="0"/>
        <v>50590.19999999999</v>
      </c>
    </row>
    <row r="29" spans="1:17" x14ac:dyDescent="0.3">
      <c r="B29" t="s">
        <v>121</v>
      </c>
      <c r="C29" s="11">
        <v>25.01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Q29" s="6">
        <f t="shared" si="0"/>
        <v>50615.209999999992</v>
      </c>
    </row>
    <row r="30" spans="1:17" x14ac:dyDescent="0.3">
      <c r="B30" t="s">
        <v>90</v>
      </c>
      <c r="C30" s="11"/>
      <c r="D30" s="11">
        <v>7.5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Q30" s="6">
        <f t="shared" si="0"/>
        <v>50622.709999999992</v>
      </c>
    </row>
    <row r="31" spans="1:17" x14ac:dyDescent="0.3">
      <c r="B31" t="s">
        <v>141</v>
      </c>
      <c r="C31" s="11"/>
      <c r="D31" s="11">
        <v>60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Q31" s="6">
        <f t="shared" si="0"/>
        <v>50682.709999999992</v>
      </c>
    </row>
    <row r="32" spans="1:17" x14ac:dyDescent="0.3">
      <c r="B32" t="s">
        <v>246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v>10</v>
      </c>
      <c r="O32" s="11"/>
      <c r="Q32" s="6">
        <f t="shared" si="0"/>
        <v>50672.709999999992</v>
      </c>
    </row>
    <row r="33" spans="1:17" x14ac:dyDescent="0.3">
      <c r="B33" t="s">
        <v>325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165.44</v>
      </c>
      <c r="Q33" s="6">
        <f t="shared" si="0"/>
        <v>50507.26999999999</v>
      </c>
    </row>
    <row r="34" spans="1:17" x14ac:dyDescent="0.3">
      <c r="B34" t="s">
        <v>326</v>
      </c>
      <c r="C34" s="11"/>
      <c r="D34" s="11"/>
      <c r="E34" s="11"/>
      <c r="F34" s="11"/>
      <c r="G34" s="11"/>
      <c r="H34" s="11"/>
      <c r="I34" s="11"/>
      <c r="J34" s="11"/>
      <c r="K34" s="11">
        <v>48.91</v>
      </c>
      <c r="L34" s="11"/>
      <c r="M34" s="11"/>
      <c r="N34" s="11"/>
      <c r="O34" s="11"/>
      <c r="Q34" s="6">
        <f t="shared" si="0"/>
        <v>50458.359999999986</v>
      </c>
    </row>
    <row r="35" spans="1:17" x14ac:dyDescent="0.3">
      <c r="A35" s="7">
        <v>46000</v>
      </c>
      <c r="B35" t="s">
        <v>247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v>20</v>
      </c>
      <c r="O35" s="11"/>
      <c r="Q35" s="6">
        <f t="shared" si="0"/>
        <v>50438.359999999986</v>
      </c>
    </row>
    <row r="36" spans="1:17" x14ac:dyDescent="0.3">
      <c r="A36" s="7">
        <v>46001</v>
      </c>
      <c r="B36" t="s">
        <v>121</v>
      </c>
      <c r="C36" s="11">
        <v>17.13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Q36" s="6">
        <f t="shared" si="0"/>
        <v>50455.489999999983</v>
      </c>
    </row>
    <row r="37" spans="1:17" x14ac:dyDescent="0.3">
      <c r="B37" t="s">
        <v>214</v>
      </c>
      <c r="C37" s="11"/>
      <c r="D37" s="11"/>
      <c r="E37" s="11"/>
      <c r="F37" s="11"/>
      <c r="G37" s="11"/>
      <c r="H37" s="11"/>
      <c r="I37" s="11"/>
      <c r="J37" s="11"/>
      <c r="K37" s="11">
        <v>55.99</v>
      </c>
      <c r="L37" s="11"/>
      <c r="M37" s="11"/>
      <c r="N37" s="11"/>
      <c r="O37" s="11"/>
      <c r="Q37" s="6">
        <f t="shared" si="0"/>
        <v>50399.499999999985</v>
      </c>
    </row>
    <row r="38" spans="1:17" x14ac:dyDescent="0.3">
      <c r="A38" s="7">
        <v>46002</v>
      </c>
      <c r="B38" t="s">
        <v>239</v>
      </c>
      <c r="C38" s="11"/>
      <c r="D38" s="11"/>
      <c r="E38" s="11"/>
      <c r="F38" s="11">
        <v>10</v>
      </c>
      <c r="G38" s="11"/>
      <c r="H38" s="11"/>
      <c r="I38" s="11"/>
      <c r="J38" s="11"/>
      <c r="K38" s="11"/>
      <c r="L38" s="11"/>
      <c r="M38" s="11"/>
      <c r="N38" s="11"/>
      <c r="O38" s="11"/>
      <c r="Q38" s="6">
        <f t="shared" si="0"/>
        <v>50409.499999999985</v>
      </c>
    </row>
    <row r="39" spans="1:17" x14ac:dyDescent="0.3">
      <c r="B39" t="s">
        <v>168</v>
      </c>
      <c r="C39" s="11"/>
      <c r="D39" s="11"/>
      <c r="E39" s="11"/>
      <c r="F39" s="11">
        <v>5</v>
      </c>
      <c r="G39" s="11"/>
      <c r="H39" s="11"/>
      <c r="I39" s="11"/>
      <c r="J39" s="11"/>
      <c r="K39" s="11"/>
      <c r="L39" s="11"/>
      <c r="M39" s="11"/>
      <c r="N39" s="11"/>
      <c r="O39" s="11"/>
      <c r="Q39" s="6">
        <f t="shared" si="0"/>
        <v>50414.499999999985</v>
      </c>
    </row>
    <row r="40" spans="1:17" x14ac:dyDescent="0.3">
      <c r="B40" t="s">
        <v>132</v>
      </c>
      <c r="C40" s="11"/>
      <c r="D40" s="11"/>
      <c r="E40" s="11"/>
      <c r="F40" s="11">
        <v>5</v>
      </c>
      <c r="G40" s="11"/>
      <c r="H40" s="11"/>
      <c r="I40" s="11"/>
      <c r="J40" s="11"/>
      <c r="K40" s="11"/>
      <c r="L40" s="11"/>
      <c r="M40" s="11"/>
      <c r="N40" s="11"/>
      <c r="O40" s="11"/>
      <c r="Q40" s="6">
        <f t="shared" si="0"/>
        <v>50419.499999999985</v>
      </c>
    </row>
    <row r="41" spans="1:17" x14ac:dyDescent="0.3">
      <c r="B41" t="s">
        <v>248</v>
      </c>
      <c r="C41" s="11"/>
      <c r="D41" s="11"/>
      <c r="E41" s="11"/>
      <c r="F41" s="11">
        <v>10</v>
      </c>
      <c r="G41" s="11"/>
      <c r="H41" s="11"/>
      <c r="I41" s="11"/>
      <c r="J41" s="11"/>
      <c r="K41" s="11"/>
      <c r="L41" s="11"/>
      <c r="M41" s="11"/>
      <c r="N41" s="11"/>
      <c r="O41" s="11"/>
      <c r="Q41" s="6">
        <f t="shared" si="0"/>
        <v>50429.499999999985</v>
      </c>
    </row>
    <row r="42" spans="1:17" x14ac:dyDescent="0.3">
      <c r="B42" t="s">
        <v>121</v>
      </c>
      <c r="C42" s="11">
        <v>22.84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Q42" s="6">
        <f t="shared" si="0"/>
        <v>50452.339999999982</v>
      </c>
    </row>
    <row r="43" spans="1:17" x14ac:dyDescent="0.3">
      <c r="B43" t="s">
        <v>94</v>
      </c>
      <c r="C43" s="11"/>
      <c r="D43" s="11"/>
      <c r="E43" s="11"/>
      <c r="F43" s="11">
        <v>5</v>
      </c>
      <c r="G43" s="11"/>
      <c r="H43" s="11"/>
      <c r="I43" s="11"/>
      <c r="J43" s="11"/>
      <c r="K43" s="11"/>
      <c r="L43" s="11"/>
      <c r="M43" s="11"/>
      <c r="N43" s="11"/>
      <c r="O43" s="11"/>
      <c r="Q43" s="6">
        <f t="shared" si="0"/>
        <v>50457.339999999982</v>
      </c>
    </row>
    <row r="44" spans="1:17" x14ac:dyDescent="0.3">
      <c r="B44" t="s">
        <v>47</v>
      </c>
      <c r="C44" s="11"/>
      <c r="D44" s="11"/>
      <c r="E44" s="11"/>
      <c r="F44" s="11">
        <v>10</v>
      </c>
      <c r="G44" s="11"/>
      <c r="H44" s="11"/>
      <c r="I44" s="11"/>
      <c r="J44" s="11"/>
      <c r="K44" s="11"/>
      <c r="L44" s="11"/>
      <c r="M44" s="11"/>
      <c r="N44" s="11"/>
      <c r="O44" s="11"/>
      <c r="Q44" s="6">
        <f t="shared" si="0"/>
        <v>50467.339999999982</v>
      </c>
    </row>
    <row r="45" spans="1:17" x14ac:dyDescent="0.3">
      <c r="B45" t="s">
        <v>100</v>
      </c>
      <c r="C45" s="11"/>
      <c r="D45" s="11"/>
      <c r="E45" s="11"/>
      <c r="F45" s="11">
        <v>20</v>
      </c>
      <c r="G45" s="11"/>
      <c r="H45" s="11"/>
      <c r="I45" s="11"/>
      <c r="J45" s="11"/>
      <c r="K45" s="11"/>
      <c r="L45" s="11"/>
      <c r="M45" s="11"/>
      <c r="N45" s="11"/>
      <c r="O45" s="11"/>
      <c r="Q45" s="6">
        <f t="shared" si="0"/>
        <v>50487.339999999982</v>
      </c>
    </row>
    <row r="46" spans="1:17" x14ac:dyDescent="0.3">
      <c r="B46" t="s">
        <v>96</v>
      </c>
      <c r="C46" s="11"/>
      <c r="D46" s="11"/>
      <c r="E46" s="11"/>
      <c r="F46" s="11">
        <v>10</v>
      </c>
      <c r="G46" s="11"/>
      <c r="H46" s="11"/>
      <c r="I46" s="11"/>
      <c r="J46" s="11"/>
      <c r="K46" s="11"/>
      <c r="L46" s="11"/>
      <c r="M46" s="11"/>
      <c r="N46" s="11"/>
      <c r="O46" s="11"/>
      <c r="Q46" s="6">
        <f t="shared" si="0"/>
        <v>50497.339999999982</v>
      </c>
    </row>
    <row r="47" spans="1:17" x14ac:dyDescent="0.3">
      <c r="B47" t="s">
        <v>100</v>
      </c>
      <c r="C47" s="11"/>
      <c r="D47" s="11"/>
      <c r="E47" s="11">
        <v>48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Q47" s="6">
        <f t="shared" si="0"/>
        <v>50545.339999999982</v>
      </c>
    </row>
    <row r="48" spans="1:17" x14ac:dyDescent="0.3">
      <c r="B48" t="s">
        <v>182</v>
      </c>
      <c r="C48" s="11"/>
      <c r="D48" s="11"/>
      <c r="E48" s="11"/>
      <c r="F48" s="11">
        <v>10</v>
      </c>
      <c r="G48" s="11"/>
      <c r="H48" s="11"/>
      <c r="I48" s="11"/>
      <c r="J48" s="11"/>
      <c r="K48" s="11"/>
      <c r="L48" s="11"/>
      <c r="M48" s="11"/>
      <c r="N48" s="11"/>
      <c r="O48" s="11"/>
      <c r="Q48" s="6">
        <f t="shared" si="0"/>
        <v>50555.339999999982</v>
      </c>
    </row>
    <row r="49" spans="1:17" x14ac:dyDescent="0.3">
      <c r="B49" t="s">
        <v>59</v>
      </c>
      <c r="C49" s="11"/>
      <c r="D49" s="11"/>
      <c r="E49" s="11"/>
      <c r="F49" s="11">
        <v>10</v>
      </c>
      <c r="G49" s="11"/>
      <c r="H49" s="11"/>
      <c r="I49" s="11"/>
      <c r="J49" s="11"/>
      <c r="K49" s="11"/>
      <c r="L49" s="11"/>
      <c r="M49" s="11"/>
      <c r="N49" s="11"/>
      <c r="O49" s="11"/>
      <c r="Q49" s="6">
        <f t="shared" si="0"/>
        <v>50565.339999999982</v>
      </c>
    </row>
    <row r="50" spans="1:17" x14ac:dyDescent="0.3">
      <c r="B50" t="s">
        <v>34</v>
      </c>
      <c r="C50" s="11"/>
      <c r="D50" s="11"/>
      <c r="E50" s="11"/>
      <c r="F50" s="11">
        <v>10</v>
      </c>
      <c r="G50" s="11"/>
      <c r="H50" s="11"/>
      <c r="I50" s="11"/>
      <c r="J50" s="11"/>
      <c r="K50" s="11"/>
      <c r="L50" s="11"/>
      <c r="M50" s="11"/>
      <c r="N50" s="11"/>
      <c r="O50" s="11"/>
      <c r="Q50" s="6">
        <f t="shared" si="0"/>
        <v>50575.339999999982</v>
      </c>
    </row>
    <row r="51" spans="1:17" x14ac:dyDescent="0.3">
      <c r="B51" t="s">
        <v>84</v>
      </c>
      <c r="C51" s="11"/>
      <c r="D51" s="11"/>
      <c r="E51" s="11"/>
      <c r="F51" s="11">
        <v>10</v>
      </c>
      <c r="G51" s="11"/>
      <c r="H51" s="11"/>
      <c r="I51" s="11"/>
      <c r="J51" s="11"/>
      <c r="K51" s="11"/>
      <c r="L51" s="11"/>
      <c r="M51" s="11"/>
      <c r="N51" s="11"/>
      <c r="O51" s="11"/>
      <c r="Q51" s="6">
        <f t="shared" si="0"/>
        <v>50585.339999999982</v>
      </c>
    </row>
    <row r="52" spans="1:17" x14ac:dyDescent="0.3">
      <c r="A52" s="7">
        <v>46003</v>
      </c>
      <c r="B52" t="s">
        <v>249</v>
      </c>
      <c r="C52" s="11"/>
      <c r="D52" s="11"/>
      <c r="E52" s="11"/>
      <c r="F52" s="11">
        <v>10</v>
      </c>
      <c r="G52" s="11"/>
      <c r="H52" s="11"/>
      <c r="I52" s="11"/>
      <c r="J52" s="11"/>
      <c r="K52" s="11"/>
      <c r="L52" s="11"/>
      <c r="M52" s="11"/>
      <c r="N52" s="11"/>
      <c r="O52" s="11"/>
      <c r="Q52" s="6">
        <f t="shared" si="0"/>
        <v>50595.339999999982</v>
      </c>
    </row>
    <row r="53" spans="1:17" x14ac:dyDescent="0.3">
      <c r="B53" t="s">
        <v>239</v>
      </c>
      <c r="C53" s="11"/>
      <c r="D53" s="11"/>
      <c r="E53" s="11"/>
      <c r="F53" s="11">
        <v>10</v>
      </c>
      <c r="G53" s="11"/>
      <c r="H53" s="11"/>
      <c r="I53" s="11"/>
      <c r="J53" s="11"/>
      <c r="K53" s="11"/>
      <c r="L53" s="11"/>
      <c r="M53" s="11"/>
      <c r="N53" s="11"/>
      <c r="O53" s="11"/>
      <c r="Q53" s="6">
        <f t="shared" si="0"/>
        <v>50605.339999999982</v>
      </c>
    </row>
    <row r="54" spans="1:17" x14ac:dyDescent="0.3">
      <c r="B54" t="s">
        <v>121</v>
      </c>
      <c r="C54" s="11">
        <v>17.13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Q54" s="6">
        <f t="shared" si="0"/>
        <v>50622.469999999979</v>
      </c>
    </row>
    <row r="55" spans="1:17" x14ac:dyDescent="0.3">
      <c r="B55" t="s">
        <v>35</v>
      </c>
      <c r="C55" s="11"/>
      <c r="D55" s="11"/>
      <c r="E55" s="11"/>
      <c r="F55" s="11">
        <v>10</v>
      </c>
      <c r="G55" s="11"/>
      <c r="H55" s="11"/>
      <c r="I55" s="11"/>
      <c r="J55" s="11"/>
      <c r="K55" s="11"/>
      <c r="L55" s="11"/>
      <c r="M55" s="11"/>
      <c r="N55" s="11"/>
      <c r="O55" s="11"/>
      <c r="Q55" s="6">
        <f t="shared" si="0"/>
        <v>50632.469999999979</v>
      </c>
    </row>
    <row r="56" spans="1:17" x14ac:dyDescent="0.3">
      <c r="B56" t="s">
        <v>250</v>
      </c>
      <c r="C56" s="11"/>
      <c r="D56" s="11"/>
      <c r="E56" s="11"/>
      <c r="F56" s="11">
        <v>10</v>
      </c>
      <c r="G56" s="11"/>
      <c r="H56" s="11"/>
      <c r="I56" s="11"/>
      <c r="J56" s="11"/>
      <c r="K56" s="11"/>
      <c r="L56" s="11"/>
      <c r="M56" s="11"/>
      <c r="N56" s="11"/>
      <c r="O56" s="11"/>
      <c r="Q56" s="6">
        <f t="shared" si="0"/>
        <v>50642.469999999979</v>
      </c>
    </row>
    <row r="57" spans="1:17" x14ac:dyDescent="0.3">
      <c r="B57" t="s">
        <v>251</v>
      </c>
      <c r="C57" s="11"/>
      <c r="D57" s="11"/>
      <c r="E57" s="11"/>
      <c r="F57" s="11">
        <v>10</v>
      </c>
      <c r="G57" s="11"/>
      <c r="H57" s="11"/>
      <c r="I57" s="11"/>
      <c r="J57" s="11"/>
      <c r="K57" s="11"/>
      <c r="L57" s="11"/>
      <c r="M57" s="11"/>
      <c r="N57" s="11"/>
      <c r="O57" s="11"/>
      <c r="Q57" s="6">
        <f t="shared" si="0"/>
        <v>50652.469999999979</v>
      </c>
    </row>
    <row r="58" spans="1:17" x14ac:dyDescent="0.3">
      <c r="B58" t="s">
        <v>73</v>
      </c>
      <c r="C58" s="11"/>
      <c r="D58" s="11"/>
      <c r="E58" s="11"/>
      <c r="F58" s="11">
        <v>10</v>
      </c>
      <c r="G58" s="11"/>
      <c r="H58" s="11"/>
      <c r="I58" s="11"/>
      <c r="J58" s="11"/>
      <c r="K58" s="11"/>
      <c r="L58" s="11"/>
      <c r="M58" s="11"/>
      <c r="N58" s="11"/>
      <c r="O58" s="11"/>
      <c r="Q58" s="6">
        <f t="shared" si="0"/>
        <v>50662.469999999979</v>
      </c>
    </row>
    <row r="59" spans="1:17" x14ac:dyDescent="0.3">
      <c r="B59" t="s">
        <v>88</v>
      </c>
      <c r="C59" s="11"/>
      <c r="D59" s="11"/>
      <c r="E59" s="11"/>
      <c r="F59" s="11">
        <v>10</v>
      </c>
      <c r="G59" s="11"/>
      <c r="H59" s="11"/>
      <c r="I59" s="11"/>
      <c r="J59" s="11"/>
      <c r="K59" s="11"/>
      <c r="L59" s="11"/>
      <c r="M59" s="11"/>
      <c r="N59" s="11"/>
      <c r="O59" s="11"/>
      <c r="Q59" s="6">
        <f t="shared" si="0"/>
        <v>50672.469999999979</v>
      </c>
    </row>
    <row r="60" spans="1:17" x14ac:dyDescent="0.3">
      <c r="B60" t="s">
        <v>40</v>
      </c>
      <c r="C60" s="11"/>
      <c r="D60" s="11"/>
      <c r="E60" s="11"/>
      <c r="F60" s="11">
        <v>5</v>
      </c>
      <c r="G60" s="11"/>
      <c r="H60" s="11"/>
      <c r="I60" s="11"/>
      <c r="J60" s="11"/>
      <c r="K60" s="11"/>
      <c r="L60" s="11"/>
      <c r="M60" s="11"/>
      <c r="N60" s="11"/>
      <c r="O60" s="11"/>
      <c r="Q60" s="6">
        <f t="shared" si="0"/>
        <v>50677.469999999979</v>
      </c>
    </row>
    <row r="61" spans="1:17" x14ac:dyDescent="0.3">
      <c r="B61" t="s">
        <v>252</v>
      </c>
      <c r="C61" s="11"/>
      <c r="D61" s="11">
        <v>15</v>
      </c>
      <c r="E61" s="11">
        <v>36</v>
      </c>
      <c r="F61" s="11">
        <v>10</v>
      </c>
      <c r="G61" s="11"/>
      <c r="H61" s="11"/>
      <c r="I61" s="11"/>
      <c r="J61" s="11"/>
      <c r="K61" s="11"/>
      <c r="L61" s="11"/>
      <c r="M61" s="11"/>
      <c r="N61" s="11"/>
      <c r="O61" s="11"/>
      <c r="Q61" s="6">
        <f t="shared" si="0"/>
        <v>50738.469999999979</v>
      </c>
    </row>
    <row r="62" spans="1:17" x14ac:dyDescent="0.3">
      <c r="B62" t="s">
        <v>141</v>
      </c>
      <c r="C62" s="11"/>
      <c r="D62" s="11"/>
      <c r="E62" s="11"/>
      <c r="F62" s="11">
        <v>10</v>
      </c>
      <c r="G62" s="11"/>
      <c r="H62" s="11"/>
      <c r="I62" s="11"/>
      <c r="J62" s="11"/>
      <c r="K62" s="11"/>
      <c r="L62" s="11"/>
      <c r="M62" s="11"/>
      <c r="N62" s="11"/>
      <c r="O62" s="11"/>
      <c r="Q62" s="6">
        <f t="shared" si="0"/>
        <v>50748.469999999979</v>
      </c>
    </row>
    <row r="63" spans="1:17" x14ac:dyDescent="0.3">
      <c r="B63" t="s">
        <v>90</v>
      </c>
      <c r="C63" s="11"/>
      <c r="D63" s="11"/>
      <c r="E63" s="11"/>
      <c r="F63" s="11">
        <v>5</v>
      </c>
      <c r="G63" s="11"/>
      <c r="H63" s="11"/>
      <c r="I63" s="11"/>
      <c r="J63" s="11"/>
      <c r="K63" s="11"/>
      <c r="L63" s="11"/>
      <c r="M63" s="11"/>
      <c r="N63" s="11"/>
      <c r="O63" s="11"/>
      <c r="Q63" s="6">
        <f t="shared" si="0"/>
        <v>50753.469999999979</v>
      </c>
    </row>
    <row r="64" spans="1:17" x14ac:dyDescent="0.3">
      <c r="B64" t="s">
        <v>100</v>
      </c>
      <c r="C64" s="11"/>
      <c r="D64" s="11"/>
      <c r="E64" s="11"/>
      <c r="F64" s="11">
        <v>10</v>
      </c>
      <c r="G64" s="11"/>
      <c r="H64" s="11"/>
      <c r="I64" s="11"/>
      <c r="J64" s="11"/>
      <c r="K64" s="11"/>
      <c r="L64" s="11"/>
      <c r="M64" s="11"/>
      <c r="N64" s="11"/>
      <c r="O64" s="11"/>
      <c r="Q64" s="6">
        <f t="shared" si="0"/>
        <v>50763.469999999979</v>
      </c>
    </row>
    <row r="65" spans="1:17" x14ac:dyDescent="0.3">
      <c r="B65" t="s">
        <v>214</v>
      </c>
      <c r="C65" s="11"/>
      <c r="D65" s="11"/>
      <c r="E65" s="11"/>
      <c r="F65" s="11"/>
      <c r="G65" s="11"/>
      <c r="H65" s="11"/>
      <c r="I65" s="11"/>
      <c r="J65" s="11"/>
      <c r="K65" s="11">
        <v>45.95</v>
      </c>
      <c r="L65" s="11"/>
      <c r="M65" s="11"/>
      <c r="N65" s="11"/>
      <c r="O65" s="11"/>
      <c r="Q65" s="6">
        <f t="shared" si="0"/>
        <v>50717.519999999982</v>
      </c>
    </row>
    <row r="66" spans="1:17" x14ac:dyDescent="0.3">
      <c r="A66" s="7">
        <v>46006</v>
      </c>
      <c r="B66" t="s">
        <v>121</v>
      </c>
      <c r="C66" s="11">
        <v>39.97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Q66" s="6">
        <f t="shared" si="0"/>
        <v>50757.489999999983</v>
      </c>
    </row>
    <row r="67" spans="1:17" x14ac:dyDescent="0.3">
      <c r="B67" t="s">
        <v>121</v>
      </c>
      <c r="C67" s="11">
        <v>47.85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Q67" s="6">
        <f t="shared" si="0"/>
        <v>50805.339999999982</v>
      </c>
    </row>
    <row r="68" spans="1:17" x14ac:dyDescent="0.3">
      <c r="B68" t="s">
        <v>121</v>
      </c>
      <c r="C68" s="11">
        <v>62.81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Q68" s="6">
        <f t="shared" si="0"/>
        <v>50868.14999999998</v>
      </c>
    </row>
    <row r="69" spans="1:17" x14ac:dyDescent="0.3">
      <c r="B69" t="s">
        <v>88</v>
      </c>
      <c r="C69" s="11"/>
      <c r="D69" s="11"/>
      <c r="E69" s="11"/>
      <c r="F69" s="11">
        <v>10</v>
      </c>
      <c r="G69" s="11"/>
      <c r="H69" s="11"/>
      <c r="I69" s="11"/>
      <c r="J69" s="11"/>
      <c r="K69" s="11"/>
      <c r="L69" s="11"/>
      <c r="M69" s="11"/>
      <c r="N69" s="11"/>
      <c r="O69" s="11"/>
      <c r="Q69" s="6">
        <f t="shared" ref="Q69:Q101" si="1">Q68+C69+D69+E69+F69+G69+H69+I69-K69-L69-M69-N69-O69</f>
        <v>50878.14999999998</v>
      </c>
    </row>
    <row r="70" spans="1:17" x14ac:dyDescent="0.3">
      <c r="B70" t="s">
        <v>144</v>
      </c>
      <c r="C70" s="11"/>
      <c r="D70" s="11"/>
      <c r="E70" s="11"/>
      <c r="F70" s="11">
        <v>5</v>
      </c>
      <c r="G70" s="11"/>
      <c r="H70" s="11"/>
      <c r="I70" s="11"/>
      <c r="J70" s="11"/>
      <c r="K70" s="11"/>
      <c r="L70" s="11"/>
      <c r="M70" s="11"/>
      <c r="N70" s="11"/>
      <c r="O70" s="11"/>
      <c r="Q70" s="6">
        <f t="shared" si="1"/>
        <v>50883.14999999998</v>
      </c>
    </row>
    <row r="71" spans="1:17" x14ac:dyDescent="0.3">
      <c r="B71" t="s">
        <v>253</v>
      </c>
      <c r="C71" s="11"/>
      <c r="D71" s="11"/>
      <c r="E71" s="11"/>
      <c r="F71" s="11">
        <v>20</v>
      </c>
      <c r="G71" s="11"/>
      <c r="H71" s="11"/>
      <c r="I71" s="11"/>
      <c r="J71" s="11"/>
      <c r="K71" s="11"/>
      <c r="L71" s="11"/>
      <c r="M71" s="11"/>
      <c r="N71" s="11"/>
      <c r="O71" s="11"/>
      <c r="Q71" s="6">
        <f t="shared" si="1"/>
        <v>50903.14999999998</v>
      </c>
    </row>
    <row r="72" spans="1:17" x14ac:dyDescent="0.3">
      <c r="B72" t="s">
        <v>225</v>
      </c>
      <c r="C72" s="11"/>
      <c r="D72" s="11"/>
      <c r="E72" s="11"/>
      <c r="F72" s="11"/>
      <c r="G72" s="11"/>
      <c r="H72" s="11"/>
      <c r="I72" s="11">
        <v>18.309999999999999</v>
      </c>
      <c r="J72" s="11"/>
      <c r="K72" s="11"/>
      <c r="L72" s="11"/>
      <c r="M72" s="11"/>
      <c r="N72" s="11"/>
      <c r="O72" s="11"/>
      <c r="Q72" s="6">
        <f t="shared" si="1"/>
        <v>50921.459999999977</v>
      </c>
    </row>
    <row r="73" spans="1:17" x14ac:dyDescent="0.3">
      <c r="A73" s="7">
        <v>46007</v>
      </c>
      <c r="B73" t="s">
        <v>234</v>
      </c>
      <c r="C73" s="11"/>
      <c r="D73" s="11">
        <v>3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6">
        <f t="shared" si="1"/>
        <v>50924.459999999977</v>
      </c>
    </row>
    <row r="74" spans="1:17" x14ac:dyDescent="0.3">
      <c r="B74" t="s">
        <v>121</v>
      </c>
      <c r="C74" s="11">
        <v>5.71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Q74" s="6">
        <f t="shared" si="1"/>
        <v>50930.169999999976</v>
      </c>
    </row>
    <row r="75" spans="1:17" x14ac:dyDescent="0.3">
      <c r="B75" t="s">
        <v>239</v>
      </c>
      <c r="C75" s="11">
        <v>20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6">
        <f t="shared" si="1"/>
        <v>50950.169999999976</v>
      </c>
    </row>
    <row r="76" spans="1:17" x14ac:dyDescent="0.3">
      <c r="B76" t="s">
        <v>254</v>
      </c>
      <c r="C76" s="11"/>
      <c r="D76" s="11"/>
      <c r="E76" s="11">
        <v>50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6">
        <f t="shared" si="1"/>
        <v>51000.169999999976</v>
      </c>
    </row>
    <row r="77" spans="1:17" x14ac:dyDescent="0.3">
      <c r="B77" t="s">
        <v>255</v>
      </c>
      <c r="C77" s="11"/>
      <c r="D77" s="11"/>
      <c r="E77" s="11"/>
      <c r="F77" s="11"/>
      <c r="G77" s="11"/>
      <c r="H77" s="11"/>
      <c r="I77" s="11">
        <v>110.5</v>
      </c>
      <c r="J77" s="11"/>
      <c r="K77" s="11"/>
      <c r="L77" s="11"/>
      <c r="M77" s="11"/>
      <c r="N77" s="11"/>
      <c r="O77" s="11"/>
      <c r="Q77" s="6">
        <f t="shared" si="1"/>
        <v>51110.669999999976</v>
      </c>
    </row>
    <row r="78" spans="1:17" x14ac:dyDescent="0.3">
      <c r="A78" s="7">
        <v>46008</v>
      </c>
      <c r="B78" t="s">
        <v>121</v>
      </c>
      <c r="C78" s="11">
        <v>5.71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6">
        <f t="shared" si="1"/>
        <v>51116.379999999976</v>
      </c>
    </row>
    <row r="79" spans="1:17" x14ac:dyDescent="0.3">
      <c r="B79" t="s">
        <v>256</v>
      </c>
      <c r="C79" s="11"/>
      <c r="D79" s="11">
        <v>6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Q79" s="6">
        <f t="shared" si="1"/>
        <v>51122.379999999976</v>
      </c>
    </row>
    <row r="80" spans="1:17" x14ac:dyDescent="0.3">
      <c r="B80" t="s">
        <v>214</v>
      </c>
      <c r="C80" s="11"/>
      <c r="D80" s="11"/>
      <c r="E80" s="11"/>
      <c r="F80" s="11"/>
      <c r="G80" s="11"/>
      <c r="H80" s="11"/>
      <c r="I80" s="11"/>
      <c r="J80" s="11"/>
      <c r="K80" s="11">
        <v>15.99</v>
      </c>
      <c r="L80" s="11"/>
      <c r="M80" s="11"/>
      <c r="N80" s="11"/>
      <c r="O80" s="11"/>
      <c r="Q80" s="6">
        <f t="shared" si="1"/>
        <v>51106.389999999978</v>
      </c>
    </row>
    <row r="81" spans="1:17" x14ac:dyDescent="0.3">
      <c r="A81" s="7">
        <v>46009</v>
      </c>
      <c r="B81" t="s">
        <v>257</v>
      </c>
      <c r="C81" s="11"/>
      <c r="D81" s="11">
        <v>8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Q81" s="6">
        <f t="shared" si="1"/>
        <v>51114.389999999978</v>
      </c>
    </row>
    <row r="82" spans="1:17" x14ac:dyDescent="0.3">
      <c r="B82" t="s">
        <v>183</v>
      </c>
      <c r="C82" s="11"/>
      <c r="D82" s="11"/>
      <c r="E82" s="11"/>
      <c r="F82" s="11"/>
      <c r="G82" s="11">
        <v>50</v>
      </c>
      <c r="H82" s="11"/>
      <c r="I82" s="11"/>
      <c r="J82" s="11"/>
      <c r="K82" s="11"/>
      <c r="L82" s="11"/>
      <c r="M82" s="11"/>
      <c r="N82" s="11"/>
      <c r="O82" s="11"/>
      <c r="Q82" s="6">
        <f t="shared" si="1"/>
        <v>51164.389999999978</v>
      </c>
    </row>
    <row r="83" spans="1:17" x14ac:dyDescent="0.3">
      <c r="B83" t="s">
        <v>121</v>
      </c>
      <c r="C83" s="11">
        <v>39.97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Q83" s="6">
        <f t="shared" si="1"/>
        <v>51204.359999999979</v>
      </c>
    </row>
    <row r="84" spans="1:17" x14ac:dyDescent="0.3">
      <c r="B84" t="s">
        <v>200</v>
      </c>
      <c r="C84" s="11"/>
      <c r="D84" s="11"/>
      <c r="E84" s="11"/>
      <c r="F84" s="11"/>
      <c r="G84" s="11"/>
      <c r="H84" s="11"/>
      <c r="I84" s="11"/>
      <c r="J84" s="11"/>
      <c r="K84" s="11">
        <v>30</v>
      </c>
      <c r="L84" s="11"/>
      <c r="M84" s="11"/>
      <c r="N84" s="11"/>
      <c r="O84" s="11"/>
      <c r="Q84" s="6">
        <f t="shared" si="1"/>
        <v>51174.359999999979</v>
      </c>
    </row>
    <row r="85" spans="1:17" x14ac:dyDescent="0.3">
      <c r="A85" s="7">
        <v>46010</v>
      </c>
      <c r="B85" t="s">
        <v>258</v>
      </c>
      <c r="C85" s="11"/>
      <c r="D85" s="11">
        <v>8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Q85" s="6">
        <f t="shared" si="1"/>
        <v>51182.359999999979</v>
      </c>
    </row>
    <row r="86" spans="1:17" x14ac:dyDescent="0.3">
      <c r="A86" s="7">
        <v>46013</v>
      </c>
      <c r="B86" t="s">
        <v>121</v>
      </c>
      <c r="C86" s="11">
        <v>11.42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Q86" s="6">
        <f t="shared" si="1"/>
        <v>51193.779999999977</v>
      </c>
    </row>
    <row r="87" spans="1:17" x14ac:dyDescent="0.3">
      <c r="B87" t="s">
        <v>121</v>
      </c>
      <c r="C87" s="11">
        <v>11.42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Q87" s="6">
        <f t="shared" si="1"/>
        <v>51205.199999999975</v>
      </c>
    </row>
    <row r="88" spans="1:17" x14ac:dyDescent="0.3">
      <c r="B88" t="s">
        <v>101</v>
      </c>
      <c r="C88" s="11"/>
      <c r="D88" s="11">
        <v>8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Q88" s="6">
        <f t="shared" si="1"/>
        <v>51213.199999999975</v>
      </c>
    </row>
    <row r="89" spans="1:17" x14ac:dyDescent="0.3">
      <c r="B89" t="s">
        <v>121</v>
      </c>
      <c r="C89" s="11">
        <v>51.39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Q89" s="6">
        <f t="shared" si="1"/>
        <v>51264.589999999975</v>
      </c>
    </row>
    <row r="90" spans="1:17" x14ac:dyDescent="0.3">
      <c r="B90" t="s">
        <v>259</v>
      </c>
      <c r="C90" s="11"/>
      <c r="D90" s="11">
        <v>9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Q90" s="6">
        <f t="shared" si="1"/>
        <v>51273.589999999975</v>
      </c>
    </row>
    <row r="91" spans="1:17" x14ac:dyDescent="0.3">
      <c r="B91" t="s">
        <v>200</v>
      </c>
      <c r="C91" s="11"/>
      <c r="D91" s="11"/>
      <c r="E91" s="11"/>
      <c r="F91" s="11"/>
      <c r="G91" s="11"/>
      <c r="H91" s="11"/>
      <c r="I91" s="11"/>
      <c r="J91" s="11"/>
      <c r="K91" s="11">
        <v>64</v>
      </c>
      <c r="L91" s="11"/>
      <c r="M91" s="11"/>
      <c r="N91" s="11"/>
      <c r="O91" s="11"/>
      <c r="Q91" s="6">
        <f t="shared" si="1"/>
        <v>51209.589999999975</v>
      </c>
    </row>
    <row r="92" spans="1:17" x14ac:dyDescent="0.3">
      <c r="B92" t="s">
        <v>223</v>
      </c>
      <c r="C92" s="11"/>
      <c r="D92" s="11"/>
      <c r="E92" s="11"/>
      <c r="F92" s="11"/>
      <c r="G92" s="11"/>
      <c r="H92" s="11"/>
      <c r="I92" s="11"/>
      <c r="J92" s="11"/>
      <c r="K92" s="11">
        <v>6.74</v>
      </c>
      <c r="L92" s="11"/>
      <c r="M92" s="11"/>
      <c r="N92" s="11"/>
      <c r="O92" s="11"/>
      <c r="Q92" s="6">
        <f t="shared" si="1"/>
        <v>51202.849999999977</v>
      </c>
    </row>
    <row r="93" spans="1:17" x14ac:dyDescent="0.3">
      <c r="A93" s="7">
        <v>46015</v>
      </c>
      <c r="B93" t="s">
        <v>121</v>
      </c>
      <c r="C93" s="11">
        <v>5.71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Q93" s="6">
        <f t="shared" si="1"/>
        <v>51208.559999999976</v>
      </c>
    </row>
    <row r="94" spans="1:17" x14ac:dyDescent="0.3">
      <c r="A94" s="7">
        <v>46020</v>
      </c>
      <c r="B94" t="s">
        <v>121</v>
      </c>
      <c r="C94" s="11">
        <v>28.55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Q94" s="6">
        <f t="shared" si="1"/>
        <v>51237.109999999979</v>
      </c>
    </row>
    <row r="95" spans="1:17" x14ac:dyDescent="0.3">
      <c r="B95" t="s">
        <v>121</v>
      </c>
      <c r="C95" s="11">
        <v>11.42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Q95" s="6">
        <f t="shared" si="1"/>
        <v>51248.529999999977</v>
      </c>
    </row>
    <row r="96" spans="1:17" x14ac:dyDescent="0.3">
      <c r="B96" t="s">
        <v>121</v>
      </c>
      <c r="C96" s="11">
        <v>74.209999999999994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6">
        <f t="shared" si="1"/>
        <v>51322.739999999976</v>
      </c>
    </row>
    <row r="97" spans="1:17" x14ac:dyDescent="0.3">
      <c r="B97" t="s">
        <v>121</v>
      </c>
      <c r="C97" s="11">
        <v>34.24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Q97" s="6">
        <f t="shared" si="1"/>
        <v>51356.979999999974</v>
      </c>
    </row>
    <row r="98" spans="1:17" x14ac:dyDescent="0.3">
      <c r="B98" t="s">
        <v>121</v>
      </c>
      <c r="C98" s="11">
        <v>11.42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6">
        <f t="shared" si="1"/>
        <v>51368.399999999972</v>
      </c>
    </row>
    <row r="99" spans="1:17" x14ac:dyDescent="0.3">
      <c r="A99" s="7">
        <v>46021</v>
      </c>
      <c r="B99" t="s">
        <v>121</v>
      </c>
      <c r="C99" s="11">
        <v>68.52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6">
        <f t="shared" si="1"/>
        <v>51436.919999999969</v>
      </c>
    </row>
    <row r="100" spans="1:17" x14ac:dyDescent="0.3">
      <c r="B100" t="s">
        <v>223</v>
      </c>
      <c r="C100" s="11"/>
      <c r="D100" s="11"/>
      <c r="E100" s="11"/>
      <c r="F100" s="11"/>
      <c r="G100" s="11"/>
      <c r="H100" s="11"/>
      <c r="I100" s="11"/>
      <c r="J100" s="11"/>
      <c r="K100" s="11">
        <v>23.22</v>
      </c>
      <c r="L100" s="11"/>
      <c r="M100" s="11"/>
      <c r="N100" s="11"/>
      <c r="O100" s="11"/>
      <c r="Q100" s="6">
        <f t="shared" si="1"/>
        <v>51413.699999999968</v>
      </c>
    </row>
    <row r="101" spans="1:17" x14ac:dyDescent="0.3">
      <c r="B101" t="s">
        <v>121</v>
      </c>
      <c r="C101" s="6">
        <v>5.71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Q101" s="9">
        <f t="shared" si="1"/>
        <v>51419.409999999967</v>
      </c>
    </row>
    <row r="102" spans="1:17" x14ac:dyDescent="0.3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7" ht="15" thickBot="1" x14ac:dyDescent="0.35">
      <c r="A103" s="2" t="s">
        <v>68</v>
      </c>
      <c r="C103" s="20">
        <f>SUM(C4:C101)</f>
        <v>885.66999999999985</v>
      </c>
      <c r="D103" s="20">
        <f t="shared" ref="D103:I103" si="2">SUM(D4:D100)</f>
        <v>134.5</v>
      </c>
      <c r="E103" s="20">
        <f t="shared" si="2"/>
        <v>787</v>
      </c>
      <c r="F103" s="20">
        <f t="shared" si="2"/>
        <v>260</v>
      </c>
      <c r="G103" s="20">
        <f t="shared" si="2"/>
        <v>50</v>
      </c>
      <c r="H103" s="20">
        <f t="shared" si="2"/>
        <v>0</v>
      </c>
      <c r="I103" s="20">
        <f t="shared" si="2"/>
        <v>128.81</v>
      </c>
      <c r="J103" s="11"/>
      <c r="K103" s="20">
        <f>SUM(K4:K100)</f>
        <v>407.64</v>
      </c>
      <c r="L103" s="20">
        <f t="shared" ref="L103:O103" si="3">SUM(L4:L100)</f>
        <v>0</v>
      </c>
      <c r="M103" s="20">
        <f t="shared" si="3"/>
        <v>40</v>
      </c>
      <c r="N103" s="20">
        <f t="shared" si="3"/>
        <v>30</v>
      </c>
      <c r="O103" s="20">
        <f t="shared" si="3"/>
        <v>193.44</v>
      </c>
    </row>
    <row r="104" spans="1:17" x14ac:dyDescent="0.3">
      <c r="I104" s="27">
        <f>SUM(C103:I103)</f>
        <v>2245.98</v>
      </c>
      <c r="O104" s="27">
        <f>SUM(K103:O103)</f>
        <v>671.07999999999993</v>
      </c>
    </row>
  </sheetData>
  <pageMargins left="0.70000000000000007" right="0.70000000000000007" top="0.75" bottom="0.75" header="0.30000000000000004" footer="0.30000000000000004"/>
  <pageSetup paperSize="9" scale="45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98FC-8974-442C-A848-DABD9E4495E6}">
  <sheetPr>
    <pageSetUpPr fitToPage="1"/>
  </sheetPr>
  <dimension ref="A1:N37"/>
  <sheetViews>
    <sheetView workbookViewId="0">
      <selection activeCell="D28" sqref="D28"/>
    </sheetView>
  </sheetViews>
  <sheetFormatPr defaultRowHeight="14.4" x14ac:dyDescent="0.3"/>
  <cols>
    <col min="1" max="1" width="10.33203125" style="1" bestFit="1" customWidth="1"/>
    <col min="2" max="2" width="16.33203125" bestFit="1" customWidth="1"/>
    <col min="3" max="3" width="9.109375" customWidth="1"/>
    <col min="4" max="4" width="6.6640625" bestFit="1" customWidth="1"/>
    <col min="5" max="5" width="10.33203125" bestFit="1" customWidth="1"/>
    <col min="6" max="6" width="7" bestFit="1" customWidth="1"/>
    <col min="7" max="7" width="7.5546875" bestFit="1" customWidth="1"/>
    <col min="8" max="8" width="4.109375" customWidth="1"/>
    <col min="9" max="9" width="20.88671875" bestFit="1" customWidth="1"/>
    <col min="10" max="10" width="5.6640625" bestFit="1" customWidth="1"/>
    <col min="11" max="12" width="7.6640625" bestFit="1" customWidth="1"/>
    <col min="13" max="13" width="4" customWidth="1"/>
    <col min="14" max="14" width="10.33203125" bestFit="1" customWidth="1"/>
    <col min="15" max="15" width="9.109375" customWidth="1"/>
  </cols>
  <sheetData>
    <row r="1" spans="1:14" x14ac:dyDescent="0.3">
      <c r="C1" s="2" t="s">
        <v>0</v>
      </c>
      <c r="D1" s="3"/>
      <c r="E1" s="3"/>
      <c r="F1" s="3"/>
      <c r="G1" s="3"/>
      <c r="H1" s="3"/>
      <c r="I1" s="4" t="s">
        <v>8</v>
      </c>
      <c r="J1" s="4"/>
      <c r="K1" s="4"/>
      <c r="L1" s="3"/>
      <c r="M1" s="3"/>
    </row>
    <row r="2" spans="1:14" x14ac:dyDescent="0.3">
      <c r="A2" s="2" t="s">
        <v>1</v>
      </c>
      <c r="B2" s="2" t="s">
        <v>2</v>
      </c>
      <c r="C2" s="4" t="s">
        <v>3</v>
      </c>
      <c r="D2" s="4" t="s">
        <v>322</v>
      </c>
      <c r="E2" s="4" t="s">
        <v>5</v>
      </c>
      <c r="F2" s="4" t="s">
        <v>6</v>
      </c>
      <c r="G2" s="4" t="s">
        <v>7</v>
      </c>
      <c r="H2" s="4"/>
      <c r="I2" s="4" t="s">
        <v>125</v>
      </c>
      <c r="J2" s="4" t="s">
        <v>126</v>
      </c>
      <c r="K2" s="4" t="s">
        <v>127</v>
      </c>
      <c r="L2" s="4" t="s">
        <v>7</v>
      </c>
      <c r="M2" s="4"/>
      <c r="N2" s="2" t="s">
        <v>9</v>
      </c>
    </row>
    <row r="3" spans="1:14" s="1" customFormat="1" x14ac:dyDescent="0.3">
      <c r="A3" s="1" t="s">
        <v>260</v>
      </c>
      <c r="B3" s="1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9">
        <f>DEC_2025!Q101</f>
        <v>51419.409999999967</v>
      </c>
    </row>
    <row r="4" spans="1:14" x14ac:dyDescent="0.3">
      <c r="A4" s="7">
        <v>46024</v>
      </c>
      <c r="B4" t="s">
        <v>121</v>
      </c>
      <c r="C4" s="6">
        <v>11.42</v>
      </c>
      <c r="N4" s="6">
        <f t="shared" ref="N4:N34" si="0">N3+C4+D4+E4+F4+G4-I4-J4-K4-L4</f>
        <v>51430.829999999965</v>
      </c>
    </row>
    <row r="5" spans="1:14" x14ac:dyDescent="0.3">
      <c r="B5" t="s">
        <v>121</v>
      </c>
      <c r="C5" s="6">
        <v>11.42</v>
      </c>
      <c r="N5" s="6">
        <f t="shared" si="0"/>
        <v>51442.249999999964</v>
      </c>
    </row>
    <row r="6" spans="1:14" x14ac:dyDescent="0.3">
      <c r="B6" t="s">
        <v>196</v>
      </c>
      <c r="L6" s="6">
        <v>28</v>
      </c>
      <c r="N6" s="6">
        <f t="shared" si="0"/>
        <v>51414.249999999964</v>
      </c>
    </row>
    <row r="7" spans="1:14" x14ac:dyDescent="0.3">
      <c r="A7" s="7">
        <v>46027</v>
      </c>
      <c r="B7" t="s">
        <v>121</v>
      </c>
      <c r="C7" s="6">
        <v>102.78</v>
      </c>
      <c r="N7" s="6">
        <f t="shared" si="0"/>
        <v>51517.029999999962</v>
      </c>
    </row>
    <row r="8" spans="1:14" x14ac:dyDescent="0.3">
      <c r="B8" t="s">
        <v>121</v>
      </c>
      <c r="C8" s="6">
        <v>28.55</v>
      </c>
      <c r="N8" s="6">
        <f t="shared" si="0"/>
        <v>51545.579999999965</v>
      </c>
    </row>
    <row r="9" spans="1:14" x14ac:dyDescent="0.3">
      <c r="B9" t="s">
        <v>121</v>
      </c>
      <c r="C9" s="6">
        <v>68.52</v>
      </c>
      <c r="N9" s="6">
        <f t="shared" si="0"/>
        <v>51614.099999999962</v>
      </c>
    </row>
    <row r="10" spans="1:14" x14ac:dyDescent="0.3">
      <c r="A10" s="7">
        <v>46028</v>
      </c>
      <c r="B10" t="s">
        <v>121</v>
      </c>
      <c r="C10" s="6">
        <v>114.18</v>
      </c>
      <c r="N10" s="6">
        <f t="shared" si="0"/>
        <v>51728.279999999962</v>
      </c>
    </row>
    <row r="11" spans="1:14" x14ac:dyDescent="0.3">
      <c r="A11" s="7">
        <v>46029</v>
      </c>
      <c r="B11" t="s">
        <v>121</v>
      </c>
      <c r="C11" s="6">
        <v>5.71</v>
      </c>
      <c r="N11" s="6">
        <f t="shared" si="0"/>
        <v>51733.989999999962</v>
      </c>
    </row>
    <row r="12" spans="1:14" x14ac:dyDescent="0.3">
      <c r="A12" s="7">
        <v>46030</v>
      </c>
      <c r="B12" t="s">
        <v>121</v>
      </c>
      <c r="C12" s="6">
        <v>5.71</v>
      </c>
      <c r="N12" s="6">
        <f t="shared" si="0"/>
        <v>51739.699999999961</v>
      </c>
    </row>
    <row r="13" spans="1:14" x14ac:dyDescent="0.3">
      <c r="A13" s="7">
        <v>46031</v>
      </c>
      <c r="B13" t="s">
        <v>121</v>
      </c>
      <c r="C13" s="6">
        <v>62.81</v>
      </c>
      <c r="N13" s="6">
        <f t="shared" si="0"/>
        <v>51802.509999999958</v>
      </c>
    </row>
    <row r="14" spans="1:14" x14ac:dyDescent="0.3">
      <c r="B14" t="s">
        <v>219</v>
      </c>
      <c r="I14" s="6">
        <v>51.35</v>
      </c>
      <c r="N14" s="6">
        <f t="shared" si="0"/>
        <v>51751.15999999996</v>
      </c>
    </row>
    <row r="15" spans="1:14" x14ac:dyDescent="0.3">
      <c r="A15" s="7">
        <v>46034</v>
      </c>
      <c r="B15" t="s">
        <v>121</v>
      </c>
      <c r="C15" s="6">
        <v>11.42</v>
      </c>
      <c r="N15" s="6">
        <f t="shared" si="0"/>
        <v>51762.579999999958</v>
      </c>
    </row>
    <row r="16" spans="1:14" x14ac:dyDescent="0.3">
      <c r="B16" t="s">
        <v>121</v>
      </c>
      <c r="C16" s="6">
        <v>102.78</v>
      </c>
      <c r="N16" s="6">
        <f t="shared" si="0"/>
        <v>51865.359999999957</v>
      </c>
    </row>
    <row r="17" spans="1:14" x14ac:dyDescent="0.3">
      <c r="B17" t="s">
        <v>121</v>
      </c>
      <c r="C17" s="6">
        <v>11.42</v>
      </c>
      <c r="N17" s="6">
        <f t="shared" si="0"/>
        <v>51876.779999999955</v>
      </c>
    </row>
    <row r="18" spans="1:14" x14ac:dyDescent="0.3">
      <c r="B18" t="s">
        <v>261</v>
      </c>
      <c r="L18" s="6">
        <v>162.16</v>
      </c>
      <c r="N18" s="6">
        <f t="shared" si="0"/>
        <v>51714.619999999952</v>
      </c>
    </row>
    <row r="19" spans="1:14" x14ac:dyDescent="0.3">
      <c r="B19" t="s">
        <v>262</v>
      </c>
      <c r="I19" s="6">
        <v>20333.599999999999</v>
      </c>
      <c r="N19" s="6">
        <f t="shared" si="0"/>
        <v>31381.019999999953</v>
      </c>
    </row>
    <row r="20" spans="1:14" x14ac:dyDescent="0.3">
      <c r="A20" s="7">
        <v>46035</v>
      </c>
      <c r="B20" t="s">
        <v>65</v>
      </c>
      <c r="C20" s="6">
        <v>20</v>
      </c>
      <c r="N20" s="6">
        <f t="shared" si="0"/>
        <v>31401.019999999953</v>
      </c>
    </row>
    <row r="21" spans="1:14" x14ac:dyDescent="0.3">
      <c r="A21" s="7">
        <v>46036</v>
      </c>
      <c r="B21" t="s">
        <v>121</v>
      </c>
      <c r="C21" s="6">
        <v>17.13</v>
      </c>
      <c r="N21" s="6">
        <f t="shared" si="0"/>
        <v>31418.149999999954</v>
      </c>
    </row>
    <row r="22" spans="1:14" x14ac:dyDescent="0.3">
      <c r="A22" s="7">
        <v>46037</v>
      </c>
      <c r="B22" t="s">
        <v>121</v>
      </c>
      <c r="C22" s="6">
        <v>34.24</v>
      </c>
      <c r="N22" s="6">
        <f t="shared" si="0"/>
        <v>31452.389999999956</v>
      </c>
    </row>
    <row r="23" spans="1:14" x14ac:dyDescent="0.3">
      <c r="A23" s="7">
        <v>46041</v>
      </c>
      <c r="B23" t="s">
        <v>121</v>
      </c>
      <c r="C23" s="6">
        <v>97.05</v>
      </c>
      <c r="N23" s="6">
        <f t="shared" si="0"/>
        <v>31549.439999999955</v>
      </c>
    </row>
    <row r="24" spans="1:14" x14ac:dyDescent="0.3">
      <c r="B24" t="s">
        <v>121</v>
      </c>
      <c r="C24" s="6">
        <v>11.42</v>
      </c>
      <c r="N24" s="6">
        <f t="shared" si="0"/>
        <v>31560.859999999953</v>
      </c>
    </row>
    <row r="25" spans="1:14" x14ac:dyDescent="0.3">
      <c r="A25" s="7">
        <v>46043</v>
      </c>
      <c r="B25" t="s">
        <v>121</v>
      </c>
      <c r="C25" s="6">
        <v>17.13</v>
      </c>
      <c r="N25" s="6">
        <f t="shared" si="0"/>
        <v>31577.989999999954</v>
      </c>
    </row>
    <row r="26" spans="1:14" x14ac:dyDescent="0.3">
      <c r="A26" s="7">
        <v>46044</v>
      </c>
      <c r="B26" t="s">
        <v>121</v>
      </c>
      <c r="C26" s="6">
        <v>34.26</v>
      </c>
      <c r="N26" s="6">
        <f t="shared" si="0"/>
        <v>31612.249999999953</v>
      </c>
    </row>
    <row r="27" spans="1:14" x14ac:dyDescent="0.3">
      <c r="B27" t="s">
        <v>94</v>
      </c>
      <c r="C27" s="6">
        <v>18</v>
      </c>
      <c r="N27" s="6">
        <f t="shared" si="0"/>
        <v>31630.249999999953</v>
      </c>
    </row>
    <row r="28" spans="1:14" x14ac:dyDescent="0.3">
      <c r="A28" s="7">
        <v>46045</v>
      </c>
      <c r="B28" t="s">
        <v>263</v>
      </c>
      <c r="D28" s="6">
        <v>80</v>
      </c>
      <c r="N28" s="6">
        <f t="shared" si="0"/>
        <v>31710.249999999953</v>
      </c>
    </row>
    <row r="29" spans="1:14" x14ac:dyDescent="0.3">
      <c r="B29" t="s">
        <v>121</v>
      </c>
      <c r="C29" s="6">
        <v>11.42</v>
      </c>
      <c r="N29" s="6">
        <f t="shared" si="0"/>
        <v>31721.669999999951</v>
      </c>
    </row>
    <row r="30" spans="1:14" x14ac:dyDescent="0.3">
      <c r="A30" s="7">
        <v>46048</v>
      </c>
      <c r="B30" t="s">
        <v>121</v>
      </c>
      <c r="C30" s="6">
        <v>39.97</v>
      </c>
      <c r="N30" s="6">
        <f t="shared" si="0"/>
        <v>31761.639999999952</v>
      </c>
    </row>
    <row r="31" spans="1:14" x14ac:dyDescent="0.3">
      <c r="B31" t="s">
        <v>121</v>
      </c>
      <c r="C31" s="6">
        <v>17.13</v>
      </c>
      <c r="N31" s="6">
        <f t="shared" si="0"/>
        <v>31778.769999999953</v>
      </c>
    </row>
    <row r="32" spans="1:14" x14ac:dyDescent="0.3">
      <c r="B32" t="s">
        <v>219</v>
      </c>
      <c r="I32" s="6">
        <v>34.69</v>
      </c>
      <c r="N32" s="6">
        <f t="shared" si="0"/>
        <v>31744.079999999954</v>
      </c>
    </row>
    <row r="33" spans="1:14" x14ac:dyDescent="0.3">
      <c r="A33" s="7">
        <v>46050</v>
      </c>
      <c r="B33" t="s">
        <v>121</v>
      </c>
      <c r="C33" s="6">
        <v>17.13</v>
      </c>
      <c r="N33" s="6">
        <f t="shared" si="0"/>
        <v>31761.209999999955</v>
      </c>
    </row>
    <row r="34" spans="1:14" x14ac:dyDescent="0.3">
      <c r="A34" s="7">
        <v>46051</v>
      </c>
      <c r="B34" t="s">
        <v>121</v>
      </c>
      <c r="C34" s="6">
        <v>22.84</v>
      </c>
      <c r="N34" s="9">
        <f t="shared" si="0"/>
        <v>31784.049999999956</v>
      </c>
    </row>
    <row r="36" spans="1:14" ht="15" thickBot="1" x14ac:dyDescent="0.35">
      <c r="A36" s="2" t="s">
        <v>68</v>
      </c>
      <c r="C36" s="22">
        <f>SUM(C4:C34)</f>
        <v>894.43999999999983</v>
      </c>
      <c r="D36" s="22">
        <v>80</v>
      </c>
      <c r="E36" s="22">
        <v>0</v>
      </c>
      <c r="F36" s="22">
        <v>0</v>
      </c>
      <c r="G36" s="22">
        <v>0</v>
      </c>
      <c r="I36" s="23">
        <f>SUM(I4:I33)</f>
        <v>20419.639999999996</v>
      </c>
      <c r="J36" s="22">
        <v>0</v>
      </c>
      <c r="K36" s="22">
        <v>0</v>
      </c>
      <c r="L36" s="23">
        <f>SUM(L4:L33)</f>
        <v>190.16</v>
      </c>
    </row>
    <row r="37" spans="1:14" x14ac:dyDescent="0.3">
      <c r="G37" s="6">
        <f>SUM(C36:G36)</f>
        <v>974.43999999999983</v>
      </c>
      <c r="L37">
        <f>SUM(I36:L36)</f>
        <v>20609.799999999996</v>
      </c>
    </row>
  </sheetData>
  <pageMargins left="0.70000000000000007" right="0.70000000000000007" top="0.75" bottom="0.75" header="0.30000000000000004" footer="0.30000000000000004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C254-CCEE-4558-9C04-50AAB54C0E19}">
  <sheetPr>
    <pageSetUpPr fitToPage="1"/>
  </sheetPr>
  <dimension ref="A1:N78"/>
  <sheetViews>
    <sheetView topLeftCell="A55" workbookViewId="0">
      <selection activeCell="E89" sqref="E89"/>
    </sheetView>
  </sheetViews>
  <sheetFormatPr defaultRowHeight="14.4" x14ac:dyDescent="0.3"/>
  <cols>
    <col min="1" max="1" width="10.33203125" style="1" bestFit="1" customWidth="1"/>
    <col min="2" max="2" width="16.33203125" bestFit="1" customWidth="1"/>
    <col min="3" max="3" width="9.109375" customWidth="1"/>
    <col min="4" max="4" width="6.6640625" bestFit="1" customWidth="1"/>
    <col min="5" max="7" width="10.5546875" bestFit="1" customWidth="1"/>
    <col min="8" max="8" width="4.109375" customWidth="1"/>
    <col min="9" max="9" width="16.33203125" customWidth="1"/>
    <col min="10" max="10" width="9" bestFit="1" customWidth="1"/>
    <col min="11" max="11" width="7.88671875" bestFit="1" customWidth="1"/>
    <col min="12" max="12" width="10.5546875" bestFit="1" customWidth="1"/>
    <col min="13" max="13" width="3" customWidth="1"/>
    <col min="14" max="14" width="11.5546875" bestFit="1" customWidth="1"/>
    <col min="15" max="15" width="9.109375" customWidth="1"/>
  </cols>
  <sheetData>
    <row r="1" spans="1:14" x14ac:dyDescent="0.3">
      <c r="C1" s="2" t="s">
        <v>0</v>
      </c>
      <c r="D1" s="3"/>
      <c r="E1" s="3"/>
      <c r="F1" s="3"/>
      <c r="G1" s="3"/>
      <c r="H1" s="3"/>
      <c r="I1" s="4" t="s">
        <v>8</v>
      </c>
      <c r="J1" s="4"/>
      <c r="K1" s="4"/>
      <c r="L1" s="3"/>
      <c r="M1" s="3"/>
    </row>
    <row r="2" spans="1:14" ht="28.8" x14ac:dyDescent="0.3">
      <c r="A2" s="2" t="s">
        <v>1</v>
      </c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329</v>
      </c>
      <c r="H2" s="4"/>
      <c r="I2" s="10" t="s">
        <v>125</v>
      </c>
      <c r="J2" s="4" t="s">
        <v>126</v>
      </c>
      <c r="K2" s="4" t="s">
        <v>127</v>
      </c>
      <c r="L2" s="4" t="s">
        <v>7</v>
      </c>
      <c r="M2" s="4"/>
      <c r="N2" s="2" t="s">
        <v>9</v>
      </c>
    </row>
    <row r="3" spans="1:14" s="1" customFormat="1" x14ac:dyDescent="0.3">
      <c r="A3" s="1" t="s">
        <v>264</v>
      </c>
      <c r="B3" s="1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9">
        <f>JAN_2026!N34</f>
        <v>31784.049999999956</v>
      </c>
    </row>
    <row r="4" spans="1:14" x14ac:dyDescent="0.3">
      <c r="A4" s="7">
        <v>46055</v>
      </c>
      <c r="B4" t="s">
        <v>121</v>
      </c>
      <c r="C4" s="11">
        <v>45.68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>N3+C4+D4+E4+F4+G4-I4-J4-K4-L4</f>
        <v>31829.729999999956</v>
      </c>
    </row>
    <row r="5" spans="1:14" x14ac:dyDescent="0.3">
      <c r="B5" t="s">
        <v>121</v>
      </c>
      <c r="C5" s="11">
        <v>74.23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 t="shared" ref="N5:N68" si="0">N4+C5+D5+E5+F5+G5-I5-J5-K5-L5</f>
        <v>31903.959999999955</v>
      </c>
    </row>
    <row r="6" spans="1:14" x14ac:dyDescent="0.3">
      <c r="B6" t="s">
        <v>265</v>
      </c>
      <c r="C6" s="11"/>
      <c r="D6" s="11"/>
      <c r="E6" s="11"/>
      <c r="F6" s="11"/>
      <c r="G6" s="11"/>
      <c r="H6" s="11"/>
      <c r="I6" s="11">
        <v>1065</v>
      </c>
      <c r="J6" s="11"/>
      <c r="K6" s="11"/>
      <c r="L6" s="11"/>
      <c r="M6" s="11"/>
      <c r="N6" s="11">
        <f t="shared" si="0"/>
        <v>30838.959999999955</v>
      </c>
    </row>
    <row r="7" spans="1:14" x14ac:dyDescent="0.3">
      <c r="B7" t="s">
        <v>266</v>
      </c>
      <c r="C7" s="11"/>
      <c r="D7" s="11"/>
      <c r="E7" s="11"/>
      <c r="F7" s="11"/>
      <c r="G7" s="11"/>
      <c r="H7" s="11"/>
      <c r="I7" s="11"/>
      <c r="J7" s="11"/>
      <c r="K7" s="11"/>
      <c r="L7" s="11">
        <v>38</v>
      </c>
      <c r="M7" s="11"/>
      <c r="N7" s="11">
        <f t="shared" si="0"/>
        <v>30800.959999999955</v>
      </c>
    </row>
    <row r="8" spans="1:14" x14ac:dyDescent="0.3">
      <c r="A8" s="7">
        <v>46056</v>
      </c>
      <c r="B8" t="s">
        <v>267</v>
      </c>
      <c r="C8" s="11"/>
      <c r="D8" s="11"/>
      <c r="E8" s="11"/>
      <c r="F8" s="11"/>
      <c r="G8" s="11"/>
      <c r="H8" s="11"/>
      <c r="I8" s="11">
        <v>268.79000000000002</v>
      </c>
      <c r="J8" s="11"/>
      <c r="K8" s="11"/>
      <c r="L8" s="11"/>
      <c r="M8" s="11"/>
      <c r="N8" s="11">
        <f t="shared" si="0"/>
        <v>30532.169999999955</v>
      </c>
    </row>
    <row r="9" spans="1:14" x14ac:dyDescent="0.3">
      <c r="B9" t="s">
        <v>268</v>
      </c>
      <c r="C9" s="11"/>
      <c r="D9" s="11"/>
      <c r="E9" s="11"/>
      <c r="F9" s="11"/>
      <c r="G9" s="11"/>
      <c r="H9" s="11"/>
      <c r="I9" s="11">
        <v>647.97</v>
      </c>
      <c r="J9" s="11"/>
      <c r="K9" s="11"/>
      <c r="L9" s="11"/>
      <c r="M9" s="11"/>
      <c r="N9" s="11">
        <f t="shared" si="0"/>
        <v>29884.199999999953</v>
      </c>
    </row>
    <row r="10" spans="1:14" x14ac:dyDescent="0.3">
      <c r="B10" t="s">
        <v>269</v>
      </c>
      <c r="C10" s="11"/>
      <c r="D10" s="11"/>
      <c r="E10" s="11"/>
      <c r="F10" s="11"/>
      <c r="G10" s="11"/>
      <c r="H10" s="11"/>
      <c r="I10" s="11">
        <v>367.8</v>
      </c>
      <c r="J10" s="11"/>
      <c r="K10" s="11"/>
      <c r="L10" s="11"/>
      <c r="M10" s="11"/>
      <c r="N10" s="11">
        <f t="shared" si="0"/>
        <v>29516.399999999954</v>
      </c>
    </row>
    <row r="11" spans="1:14" x14ac:dyDescent="0.3">
      <c r="A11" s="7">
        <v>46057</v>
      </c>
      <c r="B11" t="s">
        <v>121</v>
      </c>
      <c r="C11" s="11">
        <v>34.26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29550.659999999953</v>
      </c>
    </row>
    <row r="12" spans="1:14" x14ac:dyDescent="0.3">
      <c r="A12" s="7">
        <v>46058</v>
      </c>
      <c r="B12" t="s">
        <v>121</v>
      </c>
      <c r="C12" s="11">
        <v>39.950000000000003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29590.609999999953</v>
      </c>
    </row>
    <row r="13" spans="1:14" x14ac:dyDescent="0.3">
      <c r="A13" s="7">
        <v>46062</v>
      </c>
      <c r="B13" t="s">
        <v>121</v>
      </c>
      <c r="C13" s="11">
        <v>11.42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29602.029999999952</v>
      </c>
    </row>
    <row r="14" spans="1:14" x14ac:dyDescent="0.3">
      <c r="B14" t="s">
        <v>121</v>
      </c>
      <c r="C14" s="11">
        <v>11.42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29613.44999999995</v>
      </c>
    </row>
    <row r="15" spans="1:14" x14ac:dyDescent="0.3">
      <c r="B15" t="s">
        <v>121</v>
      </c>
      <c r="C15" s="11">
        <v>62.81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29676.259999999951</v>
      </c>
    </row>
    <row r="16" spans="1:14" x14ac:dyDescent="0.3">
      <c r="B16" t="s">
        <v>270</v>
      </c>
      <c r="C16" s="11"/>
      <c r="D16" s="11"/>
      <c r="E16" s="11"/>
      <c r="F16" s="11"/>
      <c r="G16" s="11"/>
      <c r="H16" s="11"/>
      <c r="I16" s="11">
        <v>224.99</v>
      </c>
      <c r="J16" s="11"/>
      <c r="K16" s="11"/>
      <c r="L16" s="11"/>
      <c r="M16" s="11"/>
      <c r="N16" s="11">
        <f t="shared" si="0"/>
        <v>29451.26999999995</v>
      </c>
    </row>
    <row r="17" spans="1:14" x14ac:dyDescent="0.3">
      <c r="A17" s="7">
        <v>46063</v>
      </c>
      <c r="B17" t="s">
        <v>121</v>
      </c>
      <c r="C17" s="11">
        <v>5.71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29456.979999999949</v>
      </c>
    </row>
    <row r="18" spans="1:14" x14ac:dyDescent="0.3">
      <c r="A18" s="7">
        <v>46064</v>
      </c>
      <c r="B18" t="s">
        <v>271</v>
      </c>
      <c r="C18" s="11"/>
      <c r="D18" s="11"/>
      <c r="E18" s="11"/>
      <c r="F18" s="11"/>
      <c r="G18" s="11"/>
      <c r="H18" s="11"/>
      <c r="I18" s="11"/>
      <c r="J18" s="11">
        <v>182.88</v>
      </c>
      <c r="K18" s="11"/>
      <c r="L18" s="11"/>
      <c r="M18" s="11"/>
      <c r="N18" s="11">
        <f t="shared" si="0"/>
        <v>29274.099999999948</v>
      </c>
    </row>
    <row r="19" spans="1:14" x14ac:dyDescent="0.3">
      <c r="A19" s="7">
        <v>46065</v>
      </c>
      <c r="B19" t="s">
        <v>121</v>
      </c>
      <c r="C19" s="11">
        <v>34.26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29308.359999999946</v>
      </c>
    </row>
    <row r="20" spans="1:14" x14ac:dyDescent="0.3">
      <c r="B20" t="s">
        <v>89</v>
      </c>
      <c r="C20" s="11">
        <v>12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29320.359999999946</v>
      </c>
    </row>
    <row r="21" spans="1:14" x14ac:dyDescent="0.3">
      <c r="B21" t="s">
        <v>184</v>
      </c>
      <c r="C21" s="11">
        <v>12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29332.359999999946</v>
      </c>
    </row>
    <row r="22" spans="1:14" x14ac:dyDescent="0.3">
      <c r="A22" s="7">
        <v>46069</v>
      </c>
      <c r="B22" t="s">
        <v>121</v>
      </c>
      <c r="C22" s="11">
        <v>28.55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29360.909999999945</v>
      </c>
    </row>
    <row r="23" spans="1:14" x14ac:dyDescent="0.3">
      <c r="B23" t="s">
        <v>121</v>
      </c>
      <c r="C23" s="11">
        <v>68.52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29429.429999999946</v>
      </c>
    </row>
    <row r="24" spans="1:14" x14ac:dyDescent="0.3">
      <c r="B24" t="s">
        <v>186</v>
      </c>
      <c r="C24" s="11"/>
      <c r="D24" s="11"/>
      <c r="E24" s="11"/>
      <c r="F24" s="11"/>
      <c r="G24" s="11"/>
      <c r="H24" s="11"/>
      <c r="I24" s="11">
        <v>15.97</v>
      </c>
      <c r="J24" s="11"/>
      <c r="K24" s="11"/>
      <c r="L24" s="11"/>
      <c r="M24" s="11"/>
      <c r="N24" s="11">
        <f t="shared" si="0"/>
        <v>29413.459999999945</v>
      </c>
    </row>
    <row r="25" spans="1:14" x14ac:dyDescent="0.3">
      <c r="B25" t="s">
        <v>219</v>
      </c>
      <c r="C25" s="11"/>
      <c r="D25" s="11"/>
      <c r="E25" s="11"/>
      <c r="F25" s="11"/>
      <c r="G25" s="11"/>
      <c r="H25" s="11"/>
      <c r="I25" s="11">
        <v>18</v>
      </c>
      <c r="J25" s="11"/>
      <c r="K25" s="11"/>
      <c r="L25" s="11"/>
      <c r="M25" s="11"/>
      <c r="N25" s="11">
        <f t="shared" si="0"/>
        <v>29395.459999999945</v>
      </c>
    </row>
    <row r="26" spans="1:14" x14ac:dyDescent="0.3">
      <c r="A26" s="7">
        <v>46072</v>
      </c>
      <c r="B26" t="s">
        <v>121</v>
      </c>
      <c r="C26" s="11">
        <v>17.13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29412.589999999946</v>
      </c>
    </row>
    <row r="27" spans="1:14" x14ac:dyDescent="0.3">
      <c r="A27" s="7">
        <v>46073</v>
      </c>
      <c r="B27" t="s">
        <v>121</v>
      </c>
      <c r="C27" s="11">
        <v>11.42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0"/>
        <v>29424.009999999944</v>
      </c>
    </row>
    <row r="28" spans="1:14" x14ac:dyDescent="0.3">
      <c r="A28" s="7">
        <v>46076</v>
      </c>
      <c r="B28" t="s">
        <v>272</v>
      </c>
      <c r="C28" s="11"/>
      <c r="D28" s="11"/>
      <c r="E28" s="11"/>
      <c r="F28" s="11"/>
      <c r="G28" s="11">
        <v>10</v>
      </c>
      <c r="H28" s="11"/>
      <c r="I28" s="11"/>
      <c r="J28" s="11"/>
      <c r="K28" s="11"/>
      <c r="L28" s="11"/>
      <c r="M28" s="11"/>
      <c r="N28" s="11">
        <f t="shared" si="0"/>
        <v>29434.009999999944</v>
      </c>
    </row>
    <row r="29" spans="1:14" x14ac:dyDescent="0.3">
      <c r="A29" s="7"/>
      <c r="B29" t="s">
        <v>121</v>
      </c>
      <c r="C29" s="11">
        <v>17.13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0"/>
        <v>29451.139999999945</v>
      </c>
    </row>
    <row r="30" spans="1:14" x14ac:dyDescent="0.3">
      <c r="A30" s="7"/>
      <c r="B30" t="s">
        <v>121</v>
      </c>
      <c r="C30" s="11">
        <v>91.36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0"/>
        <v>29542.499999999945</v>
      </c>
    </row>
    <row r="31" spans="1:14" x14ac:dyDescent="0.3">
      <c r="A31" s="7"/>
      <c r="B31" t="s">
        <v>273</v>
      </c>
      <c r="C31" s="11"/>
      <c r="D31" s="11"/>
      <c r="E31" s="11"/>
      <c r="F31" s="11"/>
      <c r="G31" s="11">
        <v>10</v>
      </c>
      <c r="H31" s="11"/>
      <c r="I31" s="11"/>
      <c r="J31" s="11"/>
      <c r="K31" s="11"/>
      <c r="L31" s="11"/>
      <c r="M31" s="11"/>
      <c r="N31" s="11">
        <f t="shared" si="0"/>
        <v>29552.499999999945</v>
      </c>
    </row>
    <row r="32" spans="1:14" x14ac:dyDescent="0.3">
      <c r="B32" t="s">
        <v>121</v>
      </c>
      <c r="C32" s="11">
        <v>11.42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0"/>
        <v>29563.919999999944</v>
      </c>
    </row>
    <row r="33" spans="1:14" x14ac:dyDescent="0.3">
      <c r="B33" t="s">
        <v>274</v>
      </c>
      <c r="C33" s="11"/>
      <c r="D33" s="11"/>
      <c r="E33" s="11"/>
      <c r="F33" s="11"/>
      <c r="G33" s="11">
        <v>10</v>
      </c>
      <c r="H33" s="11"/>
      <c r="I33" s="11"/>
      <c r="J33" s="11"/>
      <c r="K33" s="11"/>
      <c r="L33" s="11"/>
      <c r="M33" s="11"/>
      <c r="N33" s="11">
        <f t="shared" si="0"/>
        <v>29573.919999999944</v>
      </c>
    </row>
    <row r="34" spans="1:14" x14ac:dyDescent="0.3">
      <c r="B34" t="s">
        <v>275</v>
      </c>
      <c r="C34" s="11"/>
      <c r="D34" s="11"/>
      <c r="E34" s="11"/>
      <c r="F34" s="11"/>
      <c r="G34" s="11">
        <v>15</v>
      </c>
      <c r="H34" s="11"/>
      <c r="I34" s="11"/>
      <c r="J34" s="11"/>
      <c r="K34" s="11"/>
      <c r="L34" s="11"/>
      <c r="M34" s="11"/>
      <c r="N34" s="11">
        <f t="shared" si="0"/>
        <v>29588.919999999944</v>
      </c>
    </row>
    <row r="35" spans="1:14" x14ac:dyDescent="0.3">
      <c r="B35" t="s">
        <v>48</v>
      </c>
      <c r="C35" s="11"/>
      <c r="D35" s="11"/>
      <c r="E35" s="11">
        <v>80</v>
      </c>
      <c r="F35" s="11"/>
      <c r="G35" s="11"/>
      <c r="H35" s="11"/>
      <c r="I35" s="11"/>
      <c r="J35" s="11"/>
      <c r="K35" s="11"/>
      <c r="L35" s="11"/>
      <c r="M35" s="11"/>
      <c r="N35" s="11">
        <f t="shared" si="0"/>
        <v>29668.919999999944</v>
      </c>
    </row>
    <row r="36" spans="1:14" x14ac:dyDescent="0.3">
      <c r="B36" t="s">
        <v>276</v>
      </c>
      <c r="C36" s="11"/>
      <c r="D36" s="11"/>
      <c r="E36" s="11"/>
      <c r="F36" s="11"/>
      <c r="G36" s="11">
        <v>10</v>
      </c>
      <c r="H36" s="11"/>
      <c r="I36" s="11"/>
      <c r="J36" s="11"/>
      <c r="K36" s="11"/>
      <c r="L36" s="11"/>
      <c r="M36" s="11"/>
      <c r="N36" s="11">
        <f t="shared" si="0"/>
        <v>29678.919999999944</v>
      </c>
    </row>
    <row r="37" spans="1:14" x14ac:dyDescent="0.3">
      <c r="B37" t="s">
        <v>277</v>
      </c>
      <c r="C37" s="11"/>
      <c r="D37" s="11"/>
      <c r="E37" s="11"/>
      <c r="F37" s="11"/>
      <c r="G37" s="11">
        <v>10</v>
      </c>
      <c r="H37" s="11"/>
      <c r="I37" s="11"/>
      <c r="J37" s="11"/>
      <c r="K37" s="11"/>
      <c r="L37" s="11"/>
      <c r="M37" s="11"/>
      <c r="N37" s="11">
        <f t="shared" si="0"/>
        <v>29688.919999999944</v>
      </c>
    </row>
    <row r="38" spans="1:14" x14ac:dyDescent="0.3">
      <c r="B38" t="s">
        <v>112</v>
      </c>
      <c r="C38" s="11"/>
      <c r="D38" s="11"/>
      <c r="E38" s="11">
        <v>100</v>
      </c>
      <c r="F38" s="11"/>
      <c r="G38" s="11"/>
      <c r="H38" s="11"/>
      <c r="I38" s="11"/>
      <c r="J38" s="11"/>
      <c r="K38" s="11"/>
      <c r="L38" s="11"/>
      <c r="M38" s="11"/>
      <c r="N38" s="11">
        <f t="shared" si="0"/>
        <v>29788.919999999944</v>
      </c>
    </row>
    <row r="39" spans="1:14" x14ac:dyDescent="0.3">
      <c r="B39" t="s">
        <v>278</v>
      </c>
      <c r="C39" s="11"/>
      <c r="D39" s="11"/>
      <c r="E39" s="11"/>
      <c r="F39" s="11"/>
      <c r="G39" s="11">
        <v>10</v>
      </c>
      <c r="H39" s="11"/>
      <c r="I39" s="11"/>
      <c r="J39" s="11"/>
      <c r="K39" s="11"/>
      <c r="L39" s="11"/>
      <c r="M39" s="11"/>
      <c r="N39" s="11">
        <f t="shared" si="0"/>
        <v>29798.919999999944</v>
      </c>
    </row>
    <row r="40" spans="1:14" x14ac:dyDescent="0.3">
      <c r="B40" t="s">
        <v>279</v>
      </c>
      <c r="C40" s="11"/>
      <c r="D40" s="11"/>
      <c r="E40" s="11"/>
      <c r="F40" s="11"/>
      <c r="G40" s="11">
        <v>10</v>
      </c>
      <c r="H40" s="11"/>
      <c r="I40" s="11"/>
      <c r="J40" s="11"/>
      <c r="K40" s="11"/>
      <c r="L40" s="11"/>
      <c r="M40" s="11"/>
      <c r="N40" s="11">
        <f t="shared" si="0"/>
        <v>29808.919999999944</v>
      </c>
    </row>
    <row r="41" spans="1:14" x14ac:dyDescent="0.3">
      <c r="B41" t="s">
        <v>280</v>
      </c>
      <c r="C41" s="11"/>
      <c r="D41" s="11"/>
      <c r="E41" s="11"/>
      <c r="F41" s="11"/>
      <c r="G41" s="11">
        <v>10</v>
      </c>
      <c r="H41" s="11"/>
      <c r="I41" s="11"/>
      <c r="J41" s="11"/>
      <c r="K41" s="11"/>
      <c r="L41" s="11"/>
      <c r="M41" s="11"/>
      <c r="N41" s="11">
        <f t="shared" si="0"/>
        <v>29818.919999999944</v>
      </c>
    </row>
    <row r="42" spans="1:14" x14ac:dyDescent="0.3">
      <c r="B42" t="s">
        <v>81</v>
      </c>
      <c r="C42" s="11">
        <v>6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>
        <f t="shared" si="0"/>
        <v>29824.919999999944</v>
      </c>
    </row>
    <row r="43" spans="1:14" x14ac:dyDescent="0.3">
      <c r="B43" t="s">
        <v>281</v>
      </c>
      <c r="C43" s="11"/>
      <c r="D43" s="11"/>
      <c r="E43" s="11"/>
      <c r="F43" s="11"/>
      <c r="G43" s="11">
        <v>20</v>
      </c>
      <c r="H43" s="11"/>
      <c r="I43" s="11"/>
      <c r="J43" s="11"/>
      <c r="K43" s="11"/>
      <c r="L43" s="11"/>
      <c r="M43" s="11"/>
      <c r="N43" s="11">
        <f t="shared" si="0"/>
        <v>29844.919999999944</v>
      </c>
    </row>
    <row r="44" spans="1:14" x14ac:dyDescent="0.3">
      <c r="B44" t="s">
        <v>282</v>
      </c>
      <c r="C44" s="11"/>
      <c r="D44" s="11"/>
      <c r="E44" s="11"/>
      <c r="F44" s="11"/>
      <c r="G44" s="11">
        <v>10</v>
      </c>
      <c r="H44" s="11"/>
      <c r="I44" s="11"/>
      <c r="J44" s="11"/>
      <c r="K44" s="11"/>
      <c r="L44" s="11"/>
      <c r="M44" s="11"/>
      <c r="N44" s="11">
        <f t="shared" si="0"/>
        <v>29854.919999999944</v>
      </c>
    </row>
    <row r="45" spans="1:14" x14ac:dyDescent="0.3">
      <c r="B45" t="s">
        <v>189</v>
      </c>
      <c r="C45" s="11"/>
      <c r="D45" s="11"/>
      <c r="E45" s="11"/>
      <c r="F45" s="11"/>
      <c r="G45" s="11"/>
      <c r="H45" s="11"/>
      <c r="I45" s="11">
        <v>71.180000000000007</v>
      </c>
      <c r="J45" s="11"/>
      <c r="K45" s="11"/>
      <c r="L45" s="11"/>
      <c r="M45" s="11"/>
      <c r="N45" s="11">
        <f t="shared" si="0"/>
        <v>29783.739999999943</v>
      </c>
    </row>
    <row r="46" spans="1:14" x14ac:dyDescent="0.3">
      <c r="A46" s="7">
        <v>46077</v>
      </c>
      <c r="B46" t="s">
        <v>283</v>
      </c>
      <c r="C46" s="11"/>
      <c r="D46" s="11"/>
      <c r="E46" s="11"/>
      <c r="F46" s="11"/>
      <c r="G46" s="11">
        <v>10</v>
      </c>
      <c r="H46" s="11"/>
      <c r="I46" s="11"/>
      <c r="J46" s="11"/>
      <c r="K46" s="11"/>
      <c r="L46" s="11"/>
      <c r="M46" s="11"/>
      <c r="N46" s="11">
        <f t="shared" si="0"/>
        <v>29793.739999999943</v>
      </c>
    </row>
    <row r="47" spans="1:14" x14ac:dyDescent="0.3">
      <c r="B47" t="s">
        <v>284</v>
      </c>
      <c r="C47" s="11"/>
      <c r="D47" s="11"/>
      <c r="E47" s="11"/>
      <c r="F47" s="11"/>
      <c r="G47" s="11">
        <v>10</v>
      </c>
      <c r="H47" s="11"/>
      <c r="I47" s="11"/>
      <c r="J47" s="11"/>
      <c r="K47" s="11"/>
      <c r="L47" s="11"/>
      <c r="M47" s="11"/>
      <c r="N47" s="11">
        <f t="shared" si="0"/>
        <v>29803.739999999943</v>
      </c>
    </row>
    <row r="48" spans="1:14" x14ac:dyDescent="0.3">
      <c r="B48" t="s">
        <v>285</v>
      </c>
      <c r="C48" s="11"/>
      <c r="D48" s="11"/>
      <c r="E48" s="11"/>
      <c r="F48" s="11"/>
      <c r="G48" s="11">
        <v>10</v>
      </c>
      <c r="H48" s="11"/>
      <c r="I48" s="11"/>
      <c r="J48" s="11"/>
      <c r="K48" s="11"/>
      <c r="L48" s="11"/>
      <c r="M48" s="11"/>
      <c r="N48" s="11">
        <f t="shared" si="0"/>
        <v>29813.739999999943</v>
      </c>
    </row>
    <row r="49" spans="1:14" x14ac:dyDescent="0.3">
      <c r="B49" t="s">
        <v>286</v>
      </c>
      <c r="C49" s="11"/>
      <c r="D49" s="11"/>
      <c r="E49" s="11"/>
      <c r="F49" s="11"/>
      <c r="G49" s="11">
        <v>10</v>
      </c>
      <c r="H49" s="11"/>
      <c r="I49" s="11"/>
      <c r="J49" s="11"/>
      <c r="K49" s="11"/>
      <c r="L49" s="11"/>
      <c r="M49" s="11"/>
      <c r="N49" s="11">
        <f t="shared" si="0"/>
        <v>29823.739999999943</v>
      </c>
    </row>
    <row r="50" spans="1:14" x14ac:dyDescent="0.3">
      <c r="B50" t="s">
        <v>287</v>
      </c>
      <c r="C50" s="11"/>
      <c r="D50" s="11"/>
      <c r="E50" s="11"/>
      <c r="F50" s="11"/>
      <c r="G50" s="11">
        <v>5</v>
      </c>
      <c r="H50" s="11"/>
      <c r="I50" s="11"/>
      <c r="J50" s="11"/>
      <c r="K50" s="11"/>
      <c r="L50" s="11"/>
      <c r="M50" s="11"/>
      <c r="N50" s="11">
        <f t="shared" si="0"/>
        <v>29828.739999999943</v>
      </c>
    </row>
    <row r="51" spans="1:14" x14ac:dyDescent="0.3">
      <c r="B51" t="s">
        <v>121</v>
      </c>
      <c r="C51" s="11">
        <v>51.39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f t="shared" si="0"/>
        <v>29880.129999999943</v>
      </c>
    </row>
    <row r="52" spans="1:14" x14ac:dyDescent="0.3">
      <c r="B52" t="s">
        <v>65</v>
      </c>
      <c r="C52" s="11">
        <v>20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>
        <f t="shared" si="0"/>
        <v>29900.129999999943</v>
      </c>
    </row>
    <row r="53" spans="1:14" x14ac:dyDescent="0.3">
      <c r="B53" t="s">
        <v>288</v>
      </c>
      <c r="C53" s="11"/>
      <c r="D53" s="11"/>
      <c r="E53" s="11"/>
      <c r="F53" s="11"/>
      <c r="G53" s="11">
        <v>5</v>
      </c>
      <c r="H53" s="11"/>
      <c r="I53" s="11"/>
      <c r="J53" s="11"/>
      <c r="K53" s="11"/>
      <c r="L53" s="11"/>
      <c r="M53" s="11"/>
      <c r="N53" s="11">
        <f t="shared" si="0"/>
        <v>29905.129999999943</v>
      </c>
    </row>
    <row r="54" spans="1:14" x14ac:dyDescent="0.3">
      <c r="B54" t="s">
        <v>289</v>
      </c>
      <c r="C54" s="11"/>
      <c r="D54" s="11"/>
      <c r="E54" s="11"/>
      <c r="F54" s="11"/>
      <c r="G54" s="11">
        <v>10</v>
      </c>
      <c r="H54" s="11"/>
      <c r="I54" s="11"/>
      <c r="J54" s="11"/>
      <c r="K54" s="11"/>
      <c r="L54" s="11"/>
      <c r="M54" s="11"/>
      <c r="N54" s="11">
        <f t="shared" si="0"/>
        <v>29915.129999999943</v>
      </c>
    </row>
    <row r="55" spans="1:14" x14ac:dyDescent="0.3">
      <c r="B55" t="s">
        <v>290</v>
      </c>
      <c r="C55" s="11"/>
      <c r="D55" s="11"/>
      <c r="E55" s="11"/>
      <c r="F55" s="11"/>
      <c r="G55" s="11">
        <v>30</v>
      </c>
      <c r="H55" s="11"/>
      <c r="I55" s="11"/>
      <c r="J55" s="11"/>
      <c r="K55" s="11"/>
      <c r="L55" s="11"/>
      <c r="M55" s="11"/>
      <c r="N55" s="11">
        <f t="shared" si="0"/>
        <v>29945.129999999943</v>
      </c>
    </row>
    <row r="56" spans="1:14" x14ac:dyDescent="0.3">
      <c r="A56" s="7">
        <v>46078</v>
      </c>
      <c r="B56" t="s">
        <v>291</v>
      </c>
      <c r="C56" s="11"/>
      <c r="D56" s="11"/>
      <c r="E56" s="11"/>
      <c r="F56" s="11"/>
      <c r="G56" s="11">
        <v>10</v>
      </c>
      <c r="H56" s="11"/>
      <c r="I56" s="11"/>
      <c r="J56" s="11"/>
      <c r="K56" s="11"/>
      <c r="L56" s="11"/>
      <c r="M56" s="11"/>
      <c r="N56" s="11">
        <f t="shared" si="0"/>
        <v>29955.129999999943</v>
      </c>
    </row>
    <row r="57" spans="1:14" x14ac:dyDescent="0.3">
      <c r="B57" t="s">
        <v>292</v>
      </c>
      <c r="C57" s="11"/>
      <c r="D57" s="11"/>
      <c r="E57" s="11"/>
      <c r="F57" s="11"/>
      <c r="G57" s="11">
        <v>5</v>
      </c>
      <c r="H57" s="11"/>
      <c r="I57" s="11"/>
      <c r="J57" s="11"/>
      <c r="K57" s="11"/>
      <c r="L57" s="11"/>
      <c r="M57" s="11"/>
      <c r="N57" s="11">
        <f t="shared" si="0"/>
        <v>29960.129999999943</v>
      </c>
    </row>
    <row r="58" spans="1:14" x14ac:dyDescent="0.3">
      <c r="B58" t="s">
        <v>293</v>
      </c>
      <c r="C58" s="11"/>
      <c r="D58" s="11"/>
      <c r="E58" s="11"/>
      <c r="F58" s="11"/>
      <c r="G58" s="11">
        <v>5</v>
      </c>
      <c r="H58" s="11"/>
      <c r="I58" s="11"/>
      <c r="J58" s="11"/>
      <c r="K58" s="11"/>
      <c r="L58" s="11"/>
      <c r="M58" s="11"/>
      <c r="N58" s="11">
        <f t="shared" si="0"/>
        <v>29965.129999999943</v>
      </c>
    </row>
    <row r="59" spans="1:14" x14ac:dyDescent="0.3">
      <c r="B59" t="s">
        <v>121</v>
      </c>
      <c r="C59" s="11">
        <v>51.39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0"/>
        <v>30016.519999999942</v>
      </c>
    </row>
    <row r="60" spans="1:14" x14ac:dyDescent="0.3">
      <c r="B60" t="s">
        <v>294</v>
      </c>
      <c r="C60" s="11"/>
      <c r="D60" s="11"/>
      <c r="E60" s="11"/>
      <c r="F60" s="11"/>
      <c r="G60" s="11">
        <v>10</v>
      </c>
      <c r="H60" s="11"/>
      <c r="I60" s="11"/>
      <c r="J60" s="11"/>
      <c r="K60" s="11"/>
      <c r="L60" s="11"/>
      <c r="M60" s="11"/>
      <c r="N60" s="11">
        <f t="shared" si="0"/>
        <v>30026.519999999942</v>
      </c>
    </row>
    <row r="61" spans="1:14" x14ac:dyDescent="0.3">
      <c r="B61" t="s">
        <v>295</v>
      </c>
      <c r="C61" s="11"/>
      <c r="D61" s="11"/>
      <c r="E61" s="11"/>
      <c r="F61" s="11"/>
      <c r="G61" s="11">
        <v>5</v>
      </c>
      <c r="H61" s="11"/>
      <c r="I61" s="11"/>
      <c r="J61" s="11"/>
      <c r="K61" s="11"/>
      <c r="L61" s="11"/>
      <c r="M61" s="11"/>
      <c r="N61" s="11">
        <f t="shared" si="0"/>
        <v>30031.519999999942</v>
      </c>
    </row>
    <row r="62" spans="1:14" x14ac:dyDescent="0.3">
      <c r="B62" t="s">
        <v>296</v>
      </c>
      <c r="C62" s="11"/>
      <c r="D62" s="11"/>
      <c r="E62" s="11"/>
      <c r="F62" s="11"/>
      <c r="G62" s="11">
        <v>10</v>
      </c>
      <c r="H62" s="11"/>
      <c r="I62" s="11"/>
      <c r="J62" s="11"/>
      <c r="K62" s="11"/>
      <c r="L62" s="11"/>
      <c r="M62" s="11"/>
      <c r="N62" s="11">
        <f t="shared" si="0"/>
        <v>30041.519999999942</v>
      </c>
    </row>
    <row r="63" spans="1:14" x14ac:dyDescent="0.3">
      <c r="B63" t="s">
        <v>297</v>
      </c>
      <c r="C63" s="11"/>
      <c r="D63" s="11"/>
      <c r="E63" s="11"/>
      <c r="F63" s="11"/>
      <c r="G63" s="11">
        <v>10</v>
      </c>
      <c r="H63" s="11"/>
      <c r="I63" s="11"/>
      <c r="J63" s="11"/>
      <c r="K63" s="11"/>
      <c r="L63" s="11"/>
      <c r="M63" s="11"/>
      <c r="N63" s="11">
        <f t="shared" si="0"/>
        <v>30051.519999999942</v>
      </c>
    </row>
    <row r="64" spans="1:14" x14ac:dyDescent="0.3">
      <c r="B64" t="s">
        <v>298</v>
      </c>
      <c r="C64" s="11"/>
      <c r="D64" s="11"/>
      <c r="E64" s="11"/>
      <c r="F64" s="11"/>
      <c r="G64" s="11">
        <v>10</v>
      </c>
      <c r="H64" s="11"/>
      <c r="I64" s="11"/>
      <c r="J64" s="11"/>
      <c r="K64" s="11"/>
      <c r="L64" s="11"/>
      <c r="M64" s="11"/>
      <c r="N64" s="11">
        <f t="shared" si="0"/>
        <v>30061.519999999942</v>
      </c>
    </row>
    <row r="65" spans="1:14" x14ac:dyDescent="0.3">
      <c r="B65" t="s">
        <v>299</v>
      </c>
      <c r="C65" s="11"/>
      <c r="D65" s="11"/>
      <c r="E65" s="11"/>
      <c r="F65" s="11"/>
      <c r="G65" s="11">
        <v>10</v>
      </c>
      <c r="H65" s="11"/>
      <c r="I65" s="11"/>
      <c r="J65" s="11"/>
      <c r="K65" s="11"/>
      <c r="L65" s="11"/>
      <c r="M65" s="11"/>
      <c r="N65" s="11">
        <f t="shared" si="0"/>
        <v>30071.519999999942</v>
      </c>
    </row>
    <row r="66" spans="1:14" x14ac:dyDescent="0.3">
      <c r="B66" t="s">
        <v>281</v>
      </c>
      <c r="C66" s="11"/>
      <c r="D66" s="11"/>
      <c r="E66" s="11"/>
      <c r="F66" s="11"/>
      <c r="G66" s="11">
        <v>20</v>
      </c>
      <c r="H66" s="11"/>
      <c r="I66" s="11"/>
      <c r="J66" s="11"/>
      <c r="K66" s="11"/>
      <c r="L66" s="11"/>
      <c r="M66" s="11"/>
      <c r="N66" s="11">
        <f t="shared" si="0"/>
        <v>30091.519999999942</v>
      </c>
    </row>
    <row r="67" spans="1:14" x14ac:dyDescent="0.3">
      <c r="B67" t="s">
        <v>297</v>
      </c>
      <c r="C67" s="11"/>
      <c r="D67" s="11"/>
      <c r="E67" s="11"/>
      <c r="F67" s="11"/>
      <c r="G67" s="11">
        <v>20</v>
      </c>
      <c r="H67" s="11"/>
      <c r="I67" s="11"/>
      <c r="J67" s="11"/>
      <c r="K67" s="11"/>
      <c r="L67" s="11"/>
      <c r="M67" s="11"/>
      <c r="N67" s="11">
        <f t="shared" si="0"/>
        <v>30111.519999999942</v>
      </c>
    </row>
    <row r="68" spans="1:14" x14ac:dyDescent="0.3">
      <c r="A68" s="7">
        <v>46079</v>
      </c>
      <c r="B68" t="s">
        <v>300</v>
      </c>
      <c r="C68" s="11"/>
      <c r="D68" s="11"/>
      <c r="E68" s="11"/>
      <c r="F68" s="11"/>
      <c r="G68" s="11">
        <v>10</v>
      </c>
      <c r="H68" s="11"/>
      <c r="I68" s="11"/>
      <c r="J68" s="11"/>
      <c r="K68" s="11"/>
      <c r="L68" s="11"/>
      <c r="M68" s="11"/>
      <c r="N68" s="11">
        <f t="shared" si="0"/>
        <v>30121.519999999942</v>
      </c>
    </row>
    <row r="69" spans="1:14" x14ac:dyDescent="0.3">
      <c r="B69" t="s">
        <v>301</v>
      </c>
      <c r="C69" s="11"/>
      <c r="D69" s="11"/>
      <c r="E69" s="11"/>
      <c r="F69" s="11"/>
      <c r="G69" s="11">
        <v>5</v>
      </c>
      <c r="H69" s="11"/>
      <c r="I69" s="11"/>
      <c r="J69" s="11"/>
      <c r="K69" s="11"/>
      <c r="L69" s="11"/>
      <c r="M69" s="11"/>
      <c r="N69" s="11">
        <f t="shared" ref="N69:N75" si="1">N68+C69+D69+E69+F69+G69-I69-J69-K69-L69</f>
        <v>30126.519999999942</v>
      </c>
    </row>
    <row r="70" spans="1:14" x14ac:dyDescent="0.3">
      <c r="B70" t="s">
        <v>121</v>
      </c>
      <c r="C70" s="11">
        <v>28.55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f t="shared" si="1"/>
        <v>30155.069999999942</v>
      </c>
    </row>
    <row r="71" spans="1:14" x14ac:dyDescent="0.3">
      <c r="B71" t="s">
        <v>302</v>
      </c>
      <c r="C71" s="11"/>
      <c r="D71" s="11"/>
      <c r="E71" s="11"/>
      <c r="F71" s="11"/>
      <c r="G71" s="11">
        <v>10</v>
      </c>
      <c r="H71" s="11"/>
      <c r="I71" s="11"/>
      <c r="J71" s="11"/>
      <c r="K71" s="11"/>
      <c r="L71" s="11"/>
      <c r="M71" s="11"/>
      <c r="N71" s="11">
        <f t="shared" si="1"/>
        <v>30165.069999999942</v>
      </c>
    </row>
    <row r="72" spans="1:14" x14ac:dyDescent="0.3">
      <c r="B72" t="s">
        <v>283</v>
      </c>
      <c r="C72" s="11"/>
      <c r="D72" s="11"/>
      <c r="E72" s="11"/>
      <c r="F72" s="11"/>
      <c r="G72" s="11"/>
      <c r="H72" s="11"/>
      <c r="I72" s="11"/>
      <c r="J72" s="11"/>
      <c r="K72" s="11"/>
      <c r="L72" s="11">
        <v>150</v>
      </c>
      <c r="M72" s="11"/>
      <c r="N72" s="11">
        <f t="shared" si="1"/>
        <v>30015.069999999942</v>
      </c>
    </row>
    <row r="73" spans="1:14" x14ac:dyDescent="0.3">
      <c r="B73" t="s">
        <v>303</v>
      </c>
      <c r="C73" s="11"/>
      <c r="D73" s="11"/>
      <c r="E73" s="11"/>
      <c r="F73" s="11"/>
      <c r="G73" s="11">
        <v>20</v>
      </c>
      <c r="H73" s="11"/>
      <c r="I73" s="11"/>
      <c r="J73" s="11"/>
      <c r="K73" s="11"/>
      <c r="L73" s="11"/>
      <c r="M73" s="11"/>
      <c r="N73" s="11">
        <f t="shared" si="1"/>
        <v>30035.069999999942</v>
      </c>
    </row>
    <row r="74" spans="1:14" x14ac:dyDescent="0.3">
      <c r="A74" s="7">
        <v>46080</v>
      </c>
      <c r="B74" t="s">
        <v>304</v>
      </c>
      <c r="C74" s="11"/>
      <c r="D74" s="11"/>
      <c r="E74" s="11"/>
      <c r="F74" s="11"/>
      <c r="G74" s="11">
        <v>20</v>
      </c>
      <c r="H74" s="11"/>
      <c r="I74" s="11"/>
      <c r="J74" s="11"/>
      <c r="K74" s="11"/>
      <c r="L74" s="11"/>
      <c r="M74" s="11"/>
      <c r="N74" s="11">
        <f t="shared" si="1"/>
        <v>30055.069999999942</v>
      </c>
    </row>
    <row r="75" spans="1:14" x14ac:dyDescent="0.3">
      <c r="B75" t="s">
        <v>203</v>
      </c>
      <c r="C75" s="11"/>
      <c r="D75" s="11"/>
      <c r="E75" s="11"/>
      <c r="F75" s="11">
        <v>2500</v>
      </c>
      <c r="G75" s="11"/>
      <c r="H75" s="11"/>
      <c r="I75" s="11"/>
      <c r="J75" s="11"/>
      <c r="K75" s="11"/>
      <c r="L75" s="11"/>
      <c r="M75" s="11"/>
      <c r="N75" s="14">
        <f t="shared" si="1"/>
        <v>32555.069999999942</v>
      </c>
    </row>
    <row r="76" spans="1:14" x14ac:dyDescent="0.3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15" thickBot="1" x14ac:dyDescent="0.35">
      <c r="A77" s="2" t="s">
        <v>68</v>
      </c>
      <c r="C77" s="20">
        <f>SUM(C3:C75)</f>
        <v>746.5999999999998</v>
      </c>
      <c r="D77" s="20">
        <v>0</v>
      </c>
      <c r="E77" s="20">
        <v>180</v>
      </c>
      <c r="F77" s="20">
        <v>2500</v>
      </c>
      <c r="G77" s="20">
        <f>SUM(G5:G75)</f>
        <v>395</v>
      </c>
      <c r="H77" s="11"/>
      <c r="I77" s="20">
        <f>SUM(I3:I75)</f>
        <v>2679.7</v>
      </c>
      <c r="J77" s="20">
        <v>182.88</v>
      </c>
      <c r="K77" s="20">
        <v>0</v>
      </c>
      <c r="L77" s="20">
        <v>188</v>
      </c>
      <c r="M77" s="11"/>
      <c r="N77" s="11"/>
    </row>
    <row r="78" spans="1:14" x14ac:dyDescent="0.3">
      <c r="G78" s="27">
        <f>SUM(C77:G77)</f>
        <v>3821.6</v>
      </c>
      <c r="L78" s="27">
        <f>SUM(I77:L77)</f>
        <v>3050.58</v>
      </c>
    </row>
  </sheetData>
  <pageMargins left="0.70000000000000007" right="0.70000000000000007" top="0.75" bottom="0.75" header="0.30000000000000004" footer="0.3000000000000000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BF0D-4CD1-400C-9DB3-1E92022FC24D}">
  <sheetPr>
    <pageSetUpPr fitToPage="1"/>
  </sheetPr>
  <dimension ref="A1:U37"/>
  <sheetViews>
    <sheetView topLeftCell="A10" workbookViewId="0">
      <selection activeCell="L30" sqref="L30"/>
    </sheetView>
  </sheetViews>
  <sheetFormatPr defaultRowHeight="14.4" x14ac:dyDescent="0.3"/>
  <cols>
    <col min="3" max="3" width="11.5546875" bestFit="1" customWidth="1"/>
    <col min="4" max="4" width="12" bestFit="1" customWidth="1"/>
    <col min="5" max="5" width="11.5546875" bestFit="1" customWidth="1"/>
    <col min="6" max="6" width="10.5546875" customWidth="1"/>
    <col min="7" max="11" width="10.5546875" bestFit="1" customWidth="1"/>
    <col min="12" max="12" width="11.5546875" bestFit="1" customWidth="1"/>
    <col min="14" max="14" width="10.6640625" customWidth="1"/>
    <col min="15" max="15" width="12.44140625" customWidth="1"/>
    <col min="16" max="16" width="12.109375" customWidth="1"/>
    <col min="17" max="19" width="11.5546875" bestFit="1" customWidth="1"/>
    <col min="20" max="20" width="11.5546875" style="11" bestFit="1" customWidth="1"/>
    <col min="21" max="21" width="10.5546875" bestFit="1" customWidth="1"/>
  </cols>
  <sheetData>
    <row r="1" spans="1:20" x14ac:dyDescent="0.3">
      <c r="A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0" s="25" customFormat="1" ht="57.6" x14ac:dyDescent="0.3">
      <c r="A2" s="24" t="s">
        <v>1</v>
      </c>
      <c r="B2" s="24"/>
      <c r="C2" s="10" t="s">
        <v>334</v>
      </c>
      <c r="D2" s="10" t="s">
        <v>331</v>
      </c>
      <c r="E2" s="10" t="s">
        <v>332</v>
      </c>
      <c r="F2" s="10" t="s">
        <v>7</v>
      </c>
      <c r="G2" s="10" t="s">
        <v>309</v>
      </c>
      <c r="H2" s="10" t="s">
        <v>314</v>
      </c>
      <c r="I2" s="10" t="s">
        <v>315</v>
      </c>
      <c r="J2" s="10" t="s">
        <v>322</v>
      </c>
      <c r="K2" s="10" t="s">
        <v>348</v>
      </c>
      <c r="L2" s="10" t="s">
        <v>333</v>
      </c>
      <c r="M2" s="10" t="s">
        <v>329</v>
      </c>
      <c r="N2" s="10" t="s">
        <v>338</v>
      </c>
      <c r="O2" s="10" t="s">
        <v>343</v>
      </c>
      <c r="P2" s="10" t="s">
        <v>342</v>
      </c>
      <c r="Q2" s="10" t="s">
        <v>337</v>
      </c>
      <c r="R2" s="37" t="s">
        <v>385</v>
      </c>
      <c r="T2" s="32"/>
    </row>
    <row r="3" spans="1:20" x14ac:dyDescent="0.3">
      <c r="Q3" s="1"/>
      <c r="R3" s="1"/>
    </row>
    <row r="4" spans="1:20" x14ac:dyDescent="0.3">
      <c r="A4" s="1" t="s">
        <v>10</v>
      </c>
      <c r="C4" s="11">
        <f>APRIL_2025!C81</f>
        <v>555</v>
      </c>
      <c r="D4" s="11">
        <f>APRIL_2025!E81</f>
        <v>100</v>
      </c>
      <c r="E4" s="11">
        <v>0</v>
      </c>
      <c r="F4" s="11">
        <f>APRIL_2025!G81</f>
        <v>8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31">
        <f>SUM(C4:P4)</f>
        <v>663</v>
      </c>
      <c r="R4" s="14">
        <f>APRIL_2025!G82</f>
        <v>663</v>
      </c>
    </row>
    <row r="5" spans="1:20" x14ac:dyDescent="0.3">
      <c r="A5" s="1" t="s">
        <v>69</v>
      </c>
      <c r="C5" s="11">
        <f>MAY_2025!C154</f>
        <v>1122.03</v>
      </c>
      <c r="D5" s="11">
        <f>MAY_2025!E154</f>
        <v>2361.98</v>
      </c>
      <c r="E5" s="11">
        <v>0</v>
      </c>
      <c r="F5" s="11">
        <v>0</v>
      </c>
      <c r="G5" s="11">
        <f>MAY_2025!D154</f>
        <v>160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31">
        <f t="shared" ref="Q5:Q14" si="0">SUM(C5:P5)</f>
        <v>3644.01</v>
      </c>
      <c r="R5" s="14">
        <f>MAY_2025!G155</f>
        <v>3644.01</v>
      </c>
    </row>
    <row r="6" spans="1:20" x14ac:dyDescent="0.3">
      <c r="A6" s="1" t="s">
        <v>115</v>
      </c>
      <c r="C6" s="11">
        <f>JUNE_2025!C42</f>
        <v>734.49999999999989</v>
      </c>
      <c r="D6" s="11">
        <f>JUNE_2025!E42</f>
        <v>1369.81</v>
      </c>
      <c r="E6" s="11">
        <f>JUNE_2025!F42</f>
        <v>10000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31">
        <f t="shared" si="0"/>
        <v>12104.31</v>
      </c>
      <c r="R6" s="14">
        <f>JUNE_2025!G43</f>
        <v>12104.31</v>
      </c>
    </row>
    <row r="7" spans="1:20" x14ac:dyDescent="0.3">
      <c r="A7" s="1" t="s">
        <v>128</v>
      </c>
      <c r="C7" s="11">
        <f>JULY_2025!C84</f>
        <v>1501.4699999999998</v>
      </c>
      <c r="D7" s="11">
        <f>JULY_2025!E84</f>
        <v>750</v>
      </c>
      <c r="E7" s="11">
        <v>0</v>
      </c>
      <c r="F7" s="11">
        <v>0</v>
      </c>
      <c r="G7" s="11">
        <f>JULY_2025!D84</f>
        <v>2232.5500000000002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31">
        <f t="shared" si="0"/>
        <v>4484.0200000000004</v>
      </c>
      <c r="R7" s="14">
        <f>JULY_2025!G85</f>
        <v>4484.0200000000004</v>
      </c>
    </row>
    <row r="8" spans="1:20" x14ac:dyDescent="0.3">
      <c r="A8" s="1" t="s">
        <v>305</v>
      </c>
      <c r="C8" s="11">
        <f>AUG_2025!C76</f>
        <v>866.53</v>
      </c>
      <c r="D8" s="11">
        <f>AUG_2025!F76</f>
        <v>50</v>
      </c>
      <c r="E8" s="11">
        <v>0</v>
      </c>
      <c r="F8" s="11">
        <v>0</v>
      </c>
      <c r="G8" s="11">
        <v>0</v>
      </c>
      <c r="H8" s="11">
        <f>AUG_2025!D76</f>
        <v>510</v>
      </c>
      <c r="I8" s="11">
        <f>AUG_2025!E76</f>
        <v>560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31">
        <f t="shared" si="0"/>
        <v>1986.53</v>
      </c>
      <c r="R8" s="14">
        <f>AUG_2025!H77</f>
        <v>1986.53</v>
      </c>
    </row>
    <row r="9" spans="1:20" x14ac:dyDescent="0.3">
      <c r="A9" s="1" t="s">
        <v>173</v>
      </c>
      <c r="C9" s="11">
        <f>SEPT_2025!C81</f>
        <v>952.7600000000001</v>
      </c>
      <c r="D9" s="11">
        <f>SEPT_2025!F81</f>
        <v>350</v>
      </c>
      <c r="E9" s="11">
        <f>SEPT_2025!G81</f>
        <v>500</v>
      </c>
      <c r="F9" s="11">
        <v>0</v>
      </c>
      <c r="G9" s="11">
        <v>0</v>
      </c>
      <c r="H9" s="11">
        <f>SEPT_2025!D81</f>
        <v>1715</v>
      </c>
      <c r="I9" s="11">
        <f>SEPT_2025!E81</f>
        <v>108</v>
      </c>
      <c r="J9" s="11">
        <v>0</v>
      </c>
      <c r="K9" s="11">
        <v>0</v>
      </c>
      <c r="L9" s="11">
        <v>0</v>
      </c>
      <c r="M9" s="11">
        <v>0</v>
      </c>
      <c r="N9" s="11">
        <f>SEPT_2025!H81</f>
        <v>70</v>
      </c>
      <c r="O9" s="11">
        <v>0</v>
      </c>
      <c r="P9" s="11">
        <v>0</v>
      </c>
      <c r="Q9" s="31">
        <f t="shared" si="0"/>
        <v>3695.76</v>
      </c>
      <c r="R9" s="14">
        <f>SEPT_2025!H82</f>
        <v>3695.76</v>
      </c>
    </row>
    <row r="10" spans="1:20" x14ac:dyDescent="0.3">
      <c r="A10" s="1" t="s">
        <v>306</v>
      </c>
      <c r="C10" s="11">
        <f>OCT_2025!C73</f>
        <v>926.24</v>
      </c>
      <c r="D10" s="11">
        <f>OCT_2025!G73</f>
        <v>650</v>
      </c>
      <c r="E10" s="11">
        <f>OCT_2025!H73</f>
        <v>7500</v>
      </c>
      <c r="F10" s="11">
        <v>0</v>
      </c>
      <c r="G10" s="11">
        <v>0</v>
      </c>
      <c r="H10" s="11">
        <f>OCT_2025!D73</f>
        <v>6595</v>
      </c>
      <c r="I10" s="11">
        <f>OCT_2025!E73</f>
        <v>162</v>
      </c>
      <c r="J10" s="11">
        <f>OCT_2025!F73</f>
        <v>158</v>
      </c>
      <c r="K10" s="11">
        <f>OCT_2025!I43</f>
        <v>1.55</v>
      </c>
      <c r="L10" s="11"/>
      <c r="M10" s="11">
        <v>0</v>
      </c>
      <c r="N10" s="11">
        <f>OCT_2025!I26</f>
        <v>1385</v>
      </c>
      <c r="O10" s="11">
        <f>OCT_2025!I61+OCT_2025!I62</f>
        <v>66.569999999999993</v>
      </c>
      <c r="P10" s="11">
        <v>0</v>
      </c>
      <c r="Q10" s="31">
        <f t="shared" si="0"/>
        <v>17444.36</v>
      </c>
      <c r="R10" s="14">
        <f>OCT_2025!I74</f>
        <v>17444.36</v>
      </c>
    </row>
    <row r="11" spans="1:20" x14ac:dyDescent="0.3">
      <c r="A11" s="1" t="s">
        <v>218</v>
      </c>
      <c r="C11" s="11">
        <f>NOV_2025!C92</f>
        <v>1073.54</v>
      </c>
      <c r="D11" s="11">
        <f>NOV_2025!F92</f>
        <v>20050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f>NOV_2025!E92</f>
        <v>624</v>
      </c>
      <c r="K11" s="11">
        <f>NOV_2025!D92</f>
        <v>1340.26</v>
      </c>
      <c r="L11" s="11"/>
      <c r="M11" s="11">
        <v>0</v>
      </c>
      <c r="N11" s="11">
        <v>0</v>
      </c>
      <c r="O11" s="11">
        <v>0</v>
      </c>
      <c r="P11" s="11">
        <v>0</v>
      </c>
      <c r="Q11" s="31">
        <f t="shared" si="0"/>
        <v>23087.8</v>
      </c>
      <c r="R11" s="14">
        <f>NOV_2025!H93</f>
        <v>23087.8</v>
      </c>
    </row>
    <row r="12" spans="1:20" x14ac:dyDescent="0.3">
      <c r="A12" s="1" t="s">
        <v>238</v>
      </c>
      <c r="C12" s="11">
        <f>DEC_2025!C103</f>
        <v>885.66999999999985</v>
      </c>
      <c r="D12" s="11">
        <f>DEC_2025!G103</f>
        <v>50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f>DEC_2025!E103</f>
        <v>787</v>
      </c>
      <c r="K12" s="11">
        <f>DEC_2025!D103</f>
        <v>134.5</v>
      </c>
      <c r="L12" s="11">
        <f>DEC_2025!F103</f>
        <v>260</v>
      </c>
      <c r="M12" s="11">
        <v>0</v>
      </c>
      <c r="N12" s="11">
        <v>0</v>
      </c>
      <c r="O12" s="11">
        <v>0</v>
      </c>
      <c r="P12" s="11">
        <f>DEC_2025!I103</f>
        <v>128.81</v>
      </c>
      <c r="Q12" s="31">
        <f t="shared" si="0"/>
        <v>2245.98</v>
      </c>
      <c r="R12" s="14">
        <f>DEC_2025!I104</f>
        <v>2245.98</v>
      </c>
    </row>
    <row r="13" spans="1:20" x14ac:dyDescent="0.3">
      <c r="A13" s="1" t="s">
        <v>260</v>
      </c>
      <c r="C13" s="11">
        <f>JAN_2026!C36</f>
        <v>894.43999999999983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f>JAN_2026!D36</f>
        <v>80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31">
        <f t="shared" si="0"/>
        <v>974.43999999999983</v>
      </c>
      <c r="R13" s="14">
        <f>JAN_2026!G37</f>
        <v>974.43999999999983</v>
      </c>
    </row>
    <row r="14" spans="1:20" x14ac:dyDescent="0.3">
      <c r="A14" s="1" t="s">
        <v>264</v>
      </c>
      <c r="C14" s="11">
        <f>FEB_2026!C77</f>
        <v>746.5999999999998</v>
      </c>
      <c r="D14" s="11">
        <f>FEB_2026!E77</f>
        <v>180</v>
      </c>
      <c r="E14" s="11">
        <f>FEB_2026!F77</f>
        <v>2500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f>FEB_2026!G77</f>
        <v>395</v>
      </c>
      <c r="N14" s="11">
        <v>0</v>
      </c>
      <c r="O14" s="11">
        <v>0</v>
      </c>
      <c r="P14" s="11">
        <v>0</v>
      </c>
      <c r="Q14" s="31">
        <f t="shared" si="0"/>
        <v>3821.6</v>
      </c>
      <c r="R14" s="14">
        <f>FEB_2026!G78</f>
        <v>3821.6</v>
      </c>
    </row>
    <row r="15" spans="1:20" x14ac:dyDescent="0.3">
      <c r="A15" s="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31"/>
      <c r="R15" s="1"/>
    </row>
    <row r="16" spans="1:20" ht="15" thickBot="1" x14ac:dyDescent="0.35">
      <c r="A16" s="2" t="s">
        <v>68</v>
      </c>
      <c r="B16" s="1"/>
      <c r="C16" s="20">
        <f>SUM(C4:C15)</f>
        <v>10258.780000000001</v>
      </c>
      <c r="D16" s="20">
        <f t="shared" ref="D16:M16" si="1">SUM(D4:D15)</f>
        <v>25911.79</v>
      </c>
      <c r="E16" s="20">
        <f t="shared" si="1"/>
        <v>20500</v>
      </c>
      <c r="F16" s="20">
        <f t="shared" si="1"/>
        <v>8</v>
      </c>
      <c r="G16" s="20">
        <f t="shared" si="1"/>
        <v>2392.5500000000002</v>
      </c>
      <c r="H16" s="20">
        <f t="shared" si="1"/>
        <v>8820</v>
      </c>
      <c r="I16" s="20">
        <f t="shared" si="1"/>
        <v>830</v>
      </c>
      <c r="J16" s="20">
        <f t="shared" si="1"/>
        <v>1649</v>
      </c>
      <c r="K16" s="20">
        <f t="shared" si="1"/>
        <v>1476.31</v>
      </c>
      <c r="L16" s="20">
        <f t="shared" si="1"/>
        <v>260</v>
      </c>
      <c r="M16" s="20">
        <f t="shared" si="1"/>
        <v>395</v>
      </c>
      <c r="N16" s="20">
        <f>SUM(N4:N15)</f>
        <v>1455</v>
      </c>
      <c r="O16" s="20">
        <f>SUM(O4:O15)</f>
        <v>66.569999999999993</v>
      </c>
      <c r="P16" s="20">
        <f t="shared" ref="P16" si="2">SUM(P4:P15)</f>
        <v>128.81</v>
      </c>
      <c r="Q16" s="20">
        <f>SUM(Q4:Q15)</f>
        <v>74151.81</v>
      </c>
      <c r="R16" s="38">
        <f>SUM(R4:R15)</f>
        <v>74151.81</v>
      </c>
    </row>
    <row r="18" spans="1:21" x14ac:dyDescent="0.3">
      <c r="C18" s="4" t="s">
        <v>381</v>
      </c>
      <c r="D18" s="4"/>
      <c r="E18" s="4"/>
      <c r="F18" s="3"/>
    </row>
    <row r="19" spans="1:21" s="3" customFormat="1" ht="57.6" x14ac:dyDescent="0.3">
      <c r="A19" s="10" t="s">
        <v>1</v>
      </c>
      <c r="C19" s="10" t="s">
        <v>114</v>
      </c>
      <c r="D19" s="10" t="s">
        <v>336</v>
      </c>
      <c r="E19" s="10" t="s">
        <v>332</v>
      </c>
      <c r="F19" s="10" t="s">
        <v>126</v>
      </c>
      <c r="G19" s="10" t="s">
        <v>309</v>
      </c>
      <c r="H19" s="10" t="s">
        <v>314</v>
      </c>
      <c r="I19" s="10" t="s">
        <v>315</v>
      </c>
      <c r="J19" s="10" t="s">
        <v>322</v>
      </c>
      <c r="K19" s="10" t="s">
        <v>349</v>
      </c>
      <c r="L19" s="10" t="s">
        <v>339</v>
      </c>
      <c r="M19" s="10" t="s">
        <v>329</v>
      </c>
      <c r="N19" s="10" t="s">
        <v>338</v>
      </c>
      <c r="O19" s="10" t="s">
        <v>340</v>
      </c>
      <c r="P19" s="10" t="s">
        <v>341</v>
      </c>
      <c r="Q19" s="10" t="s">
        <v>312</v>
      </c>
      <c r="R19" s="10" t="s">
        <v>335</v>
      </c>
      <c r="S19" s="10" t="s">
        <v>337</v>
      </c>
      <c r="T19" s="39" t="s">
        <v>386</v>
      </c>
    </row>
    <row r="20" spans="1:21" x14ac:dyDescent="0.3">
      <c r="S20" s="1"/>
      <c r="T20" s="14"/>
    </row>
    <row r="21" spans="1:21" x14ac:dyDescent="0.3">
      <c r="A21" s="1" t="s">
        <v>10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4">
        <f t="shared" ref="S21:S31" si="3">SUM(C21:R21)</f>
        <v>0</v>
      </c>
      <c r="T21" s="14">
        <f>APRIL_2025!J82</f>
        <v>0</v>
      </c>
      <c r="U21" s="27"/>
    </row>
    <row r="22" spans="1:21" x14ac:dyDescent="0.3">
      <c r="A22" s="1" t="s">
        <v>69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5</v>
      </c>
      <c r="R22" s="11">
        <v>244.8</v>
      </c>
      <c r="S22" s="14">
        <f t="shared" si="3"/>
        <v>249.8</v>
      </c>
      <c r="T22" s="14">
        <f>MAY_2025!J155</f>
        <v>249.8</v>
      </c>
      <c r="U22" s="27"/>
    </row>
    <row r="23" spans="1:21" x14ac:dyDescent="0.3">
      <c r="A23" s="1" t="s">
        <v>115</v>
      </c>
      <c r="C23" s="11">
        <v>74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45.98</v>
      </c>
      <c r="S23" s="14">
        <f t="shared" si="3"/>
        <v>119.97999999999999</v>
      </c>
      <c r="T23" s="14">
        <f>JUNE_2025!J43</f>
        <v>119.97999999999999</v>
      </c>
    </row>
    <row r="24" spans="1:21" x14ac:dyDescent="0.3">
      <c r="A24" s="1" t="s">
        <v>128</v>
      </c>
      <c r="C24" s="11">
        <f>151.25</f>
        <v>151.25</v>
      </c>
      <c r="D24" s="11">
        <v>0</v>
      </c>
      <c r="E24" s="11">
        <v>0</v>
      </c>
      <c r="F24" s="11">
        <v>0</v>
      </c>
      <c r="G24" s="11">
        <v>229.99</v>
      </c>
      <c r="H24" s="11">
        <v>50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4">
        <f t="shared" si="3"/>
        <v>431.24</v>
      </c>
      <c r="T24" s="14">
        <f>JULY_2025!M85</f>
        <v>431.24</v>
      </c>
    </row>
    <row r="25" spans="1:21" x14ac:dyDescent="0.3">
      <c r="A25" s="1" t="s">
        <v>305</v>
      </c>
      <c r="C25" s="11">
        <v>53.34</v>
      </c>
      <c r="D25" s="11">
        <f>153.18+11.8</f>
        <v>164.98000000000002</v>
      </c>
      <c r="E25" s="11"/>
      <c r="F25" s="11">
        <v>4540</v>
      </c>
      <c r="G25" s="11">
        <v>0</v>
      </c>
      <c r="H25" s="11">
        <v>0</v>
      </c>
      <c r="I25" s="11">
        <v>800.91</v>
      </c>
      <c r="J25" s="11">
        <v>0</v>
      </c>
      <c r="K25" s="11">
        <v>0</v>
      </c>
      <c r="L25" s="11">
        <v>158.91999999999999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4">
        <f t="shared" si="3"/>
        <v>5718.15</v>
      </c>
      <c r="T25" s="14">
        <f>AUG_2025!M77</f>
        <v>5718.15</v>
      </c>
    </row>
    <row r="26" spans="1:21" x14ac:dyDescent="0.3">
      <c r="A26" s="1" t="s">
        <v>173</v>
      </c>
      <c r="C26" s="11">
        <f>26+6.48+45.07+22.92</f>
        <v>100.47000000000001</v>
      </c>
      <c r="D26" s="11">
        <v>7.83</v>
      </c>
      <c r="E26" s="11">
        <v>136.5</v>
      </c>
      <c r="F26" s="11">
        <v>0</v>
      </c>
      <c r="G26" s="11">
        <v>0</v>
      </c>
      <c r="H26" s="11">
        <v>1000</v>
      </c>
      <c r="I26" s="11">
        <v>0</v>
      </c>
      <c r="J26" s="11">
        <v>2301.5</v>
      </c>
      <c r="K26" s="11">
        <v>0</v>
      </c>
      <c r="L26" s="11">
        <v>45.84</v>
      </c>
      <c r="M26" s="11">
        <v>0</v>
      </c>
      <c r="N26" s="11">
        <v>70</v>
      </c>
      <c r="O26" s="11">
        <v>0</v>
      </c>
      <c r="P26" s="11">
        <v>0</v>
      </c>
      <c r="Q26" s="11">
        <v>0</v>
      </c>
      <c r="R26" s="11">
        <v>0</v>
      </c>
      <c r="S26" s="14">
        <f t="shared" si="3"/>
        <v>3662.1400000000003</v>
      </c>
      <c r="T26" s="14">
        <f>SEPT_2025!M82</f>
        <v>3662.14</v>
      </c>
    </row>
    <row r="27" spans="1:21" x14ac:dyDescent="0.3">
      <c r="A27" s="1" t="s">
        <v>306</v>
      </c>
      <c r="C27" s="11">
        <f>5.1+26.05+41.5+32.88+41.78</f>
        <v>147.31</v>
      </c>
      <c r="D27" s="11">
        <v>0</v>
      </c>
      <c r="E27" s="11">
        <v>0</v>
      </c>
      <c r="F27" s="11">
        <v>880</v>
      </c>
      <c r="G27" s="11">
        <v>0</v>
      </c>
      <c r="H27" s="11">
        <v>0</v>
      </c>
      <c r="I27" s="11">
        <v>0</v>
      </c>
      <c r="J27" s="11">
        <v>0</v>
      </c>
      <c r="K27" s="11">
        <f>249.4+105+76.75</f>
        <v>431.15</v>
      </c>
      <c r="L27" s="11">
        <f>160+60</f>
        <v>220</v>
      </c>
      <c r="M27" s="11">
        <v>0</v>
      </c>
      <c r="N27" s="11">
        <v>1385</v>
      </c>
      <c r="O27" s="11">
        <f>23.97+70+9.9+130.3+39.1</f>
        <v>273.27000000000004</v>
      </c>
      <c r="P27" s="11">
        <v>58</v>
      </c>
      <c r="Q27" s="11">
        <v>0</v>
      </c>
      <c r="R27" s="11">
        <v>28</v>
      </c>
      <c r="S27" s="14">
        <f t="shared" si="3"/>
        <v>3422.73</v>
      </c>
      <c r="T27" s="14">
        <f>OCT_2025!N74</f>
        <v>3422.73</v>
      </c>
    </row>
    <row r="28" spans="1:21" x14ac:dyDescent="0.3">
      <c r="A28" s="1" t="s">
        <v>218</v>
      </c>
      <c r="C28" s="11">
        <f>62.24+17.74+17.98+27.99</f>
        <v>125.95</v>
      </c>
      <c r="D28" s="11">
        <v>5.98</v>
      </c>
      <c r="E28" s="11">
        <v>0</v>
      </c>
      <c r="F28" s="11">
        <v>880</v>
      </c>
      <c r="G28" s="11">
        <v>0</v>
      </c>
      <c r="H28" s="11">
        <v>0</v>
      </c>
      <c r="I28" s="11">
        <v>0</v>
      </c>
      <c r="J28" s="11">
        <v>0</v>
      </c>
      <c r="K28" s="11">
        <v>20.49</v>
      </c>
      <c r="L28" s="11">
        <f>2100+84.99</f>
        <v>2184.9899999999998</v>
      </c>
      <c r="M28" s="11">
        <v>0</v>
      </c>
      <c r="N28" s="11">
        <v>0</v>
      </c>
      <c r="O28" s="11">
        <v>0</v>
      </c>
      <c r="P28" s="11">
        <f>100+110.5+205.33</f>
        <v>415.83000000000004</v>
      </c>
      <c r="Q28" s="11">
        <v>0</v>
      </c>
      <c r="R28" s="11">
        <v>28</v>
      </c>
      <c r="S28" s="14">
        <f t="shared" si="3"/>
        <v>3661.24</v>
      </c>
      <c r="T28" s="14">
        <f>NOV_2025!M93</f>
        <v>3661.24</v>
      </c>
    </row>
    <row r="29" spans="1:21" x14ac:dyDescent="0.3">
      <c r="A29" s="1" t="s">
        <v>238</v>
      </c>
      <c r="C29" s="11">
        <f>6+6.74+23.22</f>
        <v>35.96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/>
      <c r="K29" s="11">
        <v>0</v>
      </c>
      <c r="L29" s="11">
        <f>30+64</f>
        <v>94</v>
      </c>
      <c r="M29" s="11">
        <v>0</v>
      </c>
      <c r="N29" s="11">
        <v>0</v>
      </c>
      <c r="O29" s="11">
        <v>0</v>
      </c>
      <c r="P29" s="11">
        <f>48.91+165.44+71.6+39.24+55.99+45.95+15.99</f>
        <v>443.12</v>
      </c>
      <c r="Q29" s="11">
        <f>30+40</f>
        <v>70</v>
      </c>
      <c r="R29" s="11">
        <v>28</v>
      </c>
      <c r="S29" s="14">
        <f t="shared" si="3"/>
        <v>671.08</v>
      </c>
      <c r="T29" s="14">
        <f>DEC_2025!O104</f>
        <v>671.07999999999993</v>
      </c>
    </row>
    <row r="30" spans="1:21" x14ac:dyDescent="0.3">
      <c r="A30" s="1" t="s">
        <v>260</v>
      </c>
      <c r="C30" s="11">
        <f>51.35+34.69</f>
        <v>86.039999999999992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f>20333.6+162.16</f>
        <v>20495.759999999998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28</v>
      </c>
      <c r="S30" s="14">
        <f t="shared" si="3"/>
        <v>20609.8</v>
      </c>
      <c r="T30" s="14">
        <f>JAN_2026!L37</f>
        <v>20609.799999999996</v>
      </c>
    </row>
    <row r="31" spans="1:21" x14ac:dyDescent="0.3">
      <c r="A31" s="1" t="s">
        <v>264</v>
      </c>
      <c r="C31" s="11">
        <f>15.97+18</f>
        <v>33.97</v>
      </c>
      <c r="D31" s="11">
        <v>0</v>
      </c>
      <c r="E31" s="11">
        <f>1065+268.79+647.97+367.8+224.99</f>
        <v>2574.5500000000002</v>
      </c>
      <c r="F31" s="11">
        <v>182.88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71.180000000000007</v>
      </c>
      <c r="M31" s="11">
        <v>150</v>
      </c>
      <c r="N31" s="11">
        <v>0</v>
      </c>
      <c r="O31" s="11">
        <v>0</v>
      </c>
      <c r="P31" s="11">
        <v>0</v>
      </c>
      <c r="Q31" s="11">
        <v>0</v>
      </c>
      <c r="R31" s="11">
        <v>38</v>
      </c>
      <c r="S31" s="14">
        <f t="shared" si="3"/>
        <v>3050.58</v>
      </c>
      <c r="T31" s="14">
        <f>FEB_2026!L78</f>
        <v>3050.58</v>
      </c>
    </row>
    <row r="32" spans="1:21" x14ac:dyDescent="0.3">
      <c r="A32" s="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4"/>
      <c r="T32" s="14"/>
    </row>
    <row r="33" spans="1:20" ht="15" thickBot="1" x14ac:dyDescent="0.35">
      <c r="A33" s="2" t="s">
        <v>68</v>
      </c>
      <c r="B33" s="1"/>
      <c r="C33" s="20">
        <f t="shared" ref="C33:Q33" si="4">SUM(C21:C32)</f>
        <v>808.29000000000019</v>
      </c>
      <c r="D33" s="20">
        <f t="shared" si="4"/>
        <v>178.79000000000002</v>
      </c>
      <c r="E33" s="20">
        <f t="shared" si="4"/>
        <v>2711.05</v>
      </c>
      <c r="F33" s="20">
        <f t="shared" si="4"/>
        <v>6482.88</v>
      </c>
      <c r="G33" s="20">
        <f t="shared" si="4"/>
        <v>229.99</v>
      </c>
      <c r="H33" s="20">
        <f t="shared" si="4"/>
        <v>1050</v>
      </c>
      <c r="I33" s="20">
        <f t="shared" si="4"/>
        <v>800.91</v>
      </c>
      <c r="J33" s="20">
        <f t="shared" si="4"/>
        <v>2301.5</v>
      </c>
      <c r="K33" s="20">
        <f t="shared" si="4"/>
        <v>451.64</v>
      </c>
      <c r="L33" s="20">
        <f t="shared" si="4"/>
        <v>23270.69</v>
      </c>
      <c r="M33" s="20">
        <f t="shared" si="4"/>
        <v>150</v>
      </c>
      <c r="N33" s="20">
        <f t="shared" si="4"/>
        <v>1455</v>
      </c>
      <c r="O33" s="20">
        <f>SUM(O21:O32)</f>
        <v>273.27000000000004</v>
      </c>
      <c r="P33" s="20">
        <f t="shared" si="4"/>
        <v>916.95</v>
      </c>
      <c r="Q33" s="20">
        <f t="shared" si="4"/>
        <v>75</v>
      </c>
      <c r="R33" s="20">
        <f>SUM(R21:R32)</f>
        <v>440.78000000000003</v>
      </c>
      <c r="S33" s="20">
        <f t="shared" ref="S33" si="5">SUM(S21:S32)</f>
        <v>41596.740000000005</v>
      </c>
      <c r="T33" s="20">
        <f>SUM(T21:T32)</f>
        <v>41596.74</v>
      </c>
    </row>
    <row r="34" spans="1:20" x14ac:dyDescent="0.3">
      <c r="R34" s="27"/>
    </row>
    <row r="35" spans="1:20" x14ac:dyDescent="0.3">
      <c r="A35" s="1" t="s">
        <v>345</v>
      </c>
      <c r="D35" s="27">
        <f>Q16</f>
        <v>74151.81</v>
      </c>
      <c r="S35" s="27"/>
    </row>
    <row r="36" spans="1:20" x14ac:dyDescent="0.3">
      <c r="A36" s="1" t="s">
        <v>346</v>
      </c>
      <c r="D36" s="27">
        <f>S33</f>
        <v>41596.740000000005</v>
      </c>
    </row>
    <row r="37" spans="1:20" x14ac:dyDescent="0.3">
      <c r="A37" s="1" t="s">
        <v>347</v>
      </c>
      <c r="D37" s="36">
        <f>D35-D36</f>
        <v>32555.069999999992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4FB7-7498-4B09-AC4C-E66B659DE4BF}">
  <sheetPr>
    <pageSetUpPr fitToPage="1"/>
  </sheetPr>
  <dimension ref="A1:O82"/>
  <sheetViews>
    <sheetView workbookViewId="0">
      <selection activeCell="C79" sqref="C79"/>
    </sheetView>
  </sheetViews>
  <sheetFormatPr defaultRowHeight="14.4" x14ac:dyDescent="0.3"/>
  <cols>
    <col min="1" max="1" width="10.33203125" style="1" bestFit="1" customWidth="1"/>
    <col min="2" max="2" width="14.5546875" bestFit="1" customWidth="1"/>
    <col min="3" max="3" width="9.109375" style="3" customWidth="1"/>
    <col min="4" max="4" width="6.5546875" style="3" bestFit="1" customWidth="1"/>
    <col min="5" max="5" width="10.33203125" style="3" bestFit="1" customWidth="1"/>
    <col min="6" max="6" width="7" style="3" bestFit="1" customWidth="1"/>
    <col min="7" max="7" width="14.88671875" style="3" bestFit="1" customWidth="1"/>
    <col min="8" max="8" width="3" style="3" customWidth="1"/>
    <col min="9" max="9" width="10.33203125" style="3" customWidth="1"/>
    <col min="10" max="10" width="10.33203125" style="3" bestFit="1" customWidth="1"/>
    <col min="11" max="13" width="9.109375" customWidth="1"/>
    <col min="14" max="14" width="11.33203125" bestFit="1" customWidth="1"/>
    <col min="15" max="15" width="9.109375" customWidth="1"/>
  </cols>
  <sheetData>
    <row r="1" spans="1:15" x14ac:dyDescent="0.3">
      <c r="C1" s="2" t="s">
        <v>0</v>
      </c>
      <c r="I1" s="4" t="s">
        <v>8</v>
      </c>
    </row>
    <row r="2" spans="1:15" s="2" customFormat="1" x14ac:dyDescent="0.3">
      <c r="A2" s="2" t="s">
        <v>1</v>
      </c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307</v>
      </c>
      <c r="H2" s="4"/>
      <c r="I2" s="2" t="s">
        <v>312</v>
      </c>
      <c r="J2" s="4" t="s">
        <v>313</v>
      </c>
      <c r="K2" s="2" t="s">
        <v>9</v>
      </c>
    </row>
    <row r="3" spans="1:15" x14ac:dyDescent="0.3">
      <c r="A3" s="1" t="s">
        <v>10</v>
      </c>
      <c r="B3" t="s">
        <v>11</v>
      </c>
      <c r="C3" s="8"/>
      <c r="D3" s="8"/>
      <c r="E3" s="8">
        <v>50</v>
      </c>
      <c r="F3" s="8"/>
      <c r="G3" s="8"/>
      <c r="H3" s="26"/>
      <c r="I3" s="8"/>
      <c r="J3" s="8"/>
      <c r="K3" s="11">
        <v>50</v>
      </c>
      <c r="O3" s="6"/>
    </row>
    <row r="4" spans="1:15" x14ac:dyDescent="0.3">
      <c r="A4" s="7">
        <v>45769</v>
      </c>
      <c r="B4" t="s">
        <v>12</v>
      </c>
      <c r="C4" s="8">
        <v>15</v>
      </c>
      <c r="D4" s="8"/>
      <c r="E4" s="8"/>
      <c r="F4" s="8"/>
      <c r="G4" s="8"/>
      <c r="H4" s="26"/>
      <c r="I4" s="8"/>
      <c r="J4" s="8"/>
      <c r="K4" s="11">
        <f>K3+C4+D4+E4+F4+G4</f>
        <v>65</v>
      </c>
      <c r="O4" s="6"/>
    </row>
    <row r="5" spans="1:15" x14ac:dyDescent="0.3">
      <c r="B5" t="s">
        <v>13</v>
      </c>
      <c r="C5" s="8">
        <v>5</v>
      </c>
      <c r="D5" s="8"/>
      <c r="E5" s="8"/>
      <c r="F5" s="8"/>
      <c r="G5" s="8"/>
      <c r="H5" s="26"/>
      <c r="I5" s="8"/>
      <c r="J5" s="8"/>
      <c r="K5" s="11">
        <f t="shared" ref="K5:K69" si="0">K4+C5+D5+E5+F5+G5</f>
        <v>70</v>
      </c>
      <c r="O5" s="6"/>
    </row>
    <row r="6" spans="1:15" x14ac:dyDescent="0.3">
      <c r="B6" t="s">
        <v>14</v>
      </c>
      <c r="C6" s="8">
        <v>5</v>
      </c>
      <c r="D6" s="8"/>
      <c r="E6" s="8"/>
      <c r="F6" s="8"/>
      <c r="G6" s="8"/>
      <c r="H6" s="26"/>
      <c r="I6" s="8"/>
      <c r="J6" s="8"/>
      <c r="K6" s="11">
        <f t="shared" si="0"/>
        <v>75</v>
      </c>
      <c r="O6" s="6"/>
    </row>
    <row r="7" spans="1:15" x14ac:dyDescent="0.3">
      <c r="B7" t="s">
        <v>15</v>
      </c>
      <c r="C7" s="8">
        <v>5</v>
      </c>
      <c r="D7" s="8"/>
      <c r="E7" s="8"/>
      <c r="F7" s="8"/>
      <c r="G7" s="8"/>
      <c r="H7" s="26"/>
      <c r="I7" s="8"/>
      <c r="J7" s="8"/>
      <c r="K7" s="11">
        <f t="shared" si="0"/>
        <v>80</v>
      </c>
      <c r="O7" s="6"/>
    </row>
    <row r="8" spans="1:15" x14ac:dyDescent="0.3">
      <c r="B8" t="s">
        <v>16</v>
      </c>
      <c r="C8" s="8">
        <v>5</v>
      </c>
      <c r="D8" s="8"/>
      <c r="E8" s="8"/>
      <c r="F8" s="8"/>
      <c r="G8" s="8"/>
      <c r="H8" s="26"/>
      <c r="I8" s="8"/>
      <c r="J8" s="8"/>
      <c r="K8" s="11">
        <f t="shared" si="0"/>
        <v>85</v>
      </c>
    </row>
    <row r="9" spans="1:15" x14ac:dyDescent="0.3">
      <c r="B9" t="s">
        <v>17</v>
      </c>
      <c r="C9" s="8">
        <v>15</v>
      </c>
      <c r="D9" s="8"/>
      <c r="E9" s="8"/>
      <c r="F9" s="8"/>
      <c r="G9" s="8"/>
      <c r="H9" s="26"/>
      <c r="I9" s="8"/>
      <c r="J9" s="8"/>
      <c r="K9" s="11">
        <f t="shared" si="0"/>
        <v>100</v>
      </c>
      <c r="N9" s="2"/>
    </row>
    <row r="10" spans="1:15" x14ac:dyDescent="0.3">
      <c r="B10" t="s">
        <v>18</v>
      </c>
      <c r="C10" s="8">
        <v>5</v>
      </c>
      <c r="D10" s="8"/>
      <c r="E10" s="8"/>
      <c r="F10" s="8"/>
      <c r="G10" s="8"/>
      <c r="H10" s="26"/>
      <c r="I10" s="8"/>
      <c r="J10" s="8"/>
      <c r="K10" s="11">
        <f t="shared" si="0"/>
        <v>105</v>
      </c>
    </row>
    <row r="11" spans="1:15" x14ac:dyDescent="0.3">
      <c r="B11" t="s">
        <v>19</v>
      </c>
      <c r="C11" s="8">
        <v>5</v>
      </c>
      <c r="D11" s="8"/>
      <c r="E11" s="8"/>
      <c r="F11" s="8"/>
      <c r="G11" s="8"/>
      <c r="H11" s="26"/>
      <c r="I11" s="8"/>
      <c r="J11" s="8"/>
      <c r="K11" s="11">
        <f t="shared" si="0"/>
        <v>110</v>
      </c>
    </row>
    <row r="12" spans="1:15" x14ac:dyDescent="0.3">
      <c r="B12" t="s">
        <v>20</v>
      </c>
      <c r="C12" s="8">
        <v>10</v>
      </c>
      <c r="D12" s="8"/>
      <c r="E12" s="8"/>
      <c r="F12" s="8"/>
      <c r="G12" s="8"/>
      <c r="H12" s="26"/>
      <c r="I12" s="8"/>
      <c r="J12" s="8"/>
      <c r="K12" s="11">
        <f t="shared" si="0"/>
        <v>120</v>
      </c>
    </row>
    <row r="13" spans="1:15" x14ac:dyDescent="0.3">
      <c r="B13" t="s">
        <v>21</v>
      </c>
      <c r="C13" s="8">
        <v>5</v>
      </c>
      <c r="D13" s="8"/>
      <c r="E13" s="8"/>
      <c r="F13" s="8"/>
      <c r="G13" s="8"/>
      <c r="H13" s="26"/>
      <c r="I13" s="8"/>
      <c r="J13" s="8"/>
      <c r="K13" s="11">
        <f t="shared" si="0"/>
        <v>125</v>
      </c>
    </row>
    <row r="14" spans="1:15" x14ac:dyDescent="0.3">
      <c r="B14" t="s">
        <v>22</v>
      </c>
      <c r="C14" s="8">
        <v>10</v>
      </c>
      <c r="D14" s="8"/>
      <c r="E14" s="8"/>
      <c r="F14" s="8"/>
      <c r="G14" s="8"/>
      <c r="H14" s="26"/>
      <c r="I14" s="8"/>
      <c r="J14" s="8"/>
      <c r="K14" s="11">
        <f t="shared" si="0"/>
        <v>135</v>
      </c>
    </row>
    <row r="15" spans="1:15" x14ac:dyDescent="0.3">
      <c r="B15" t="s">
        <v>23</v>
      </c>
      <c r="C15" s="8">
        <v>5</v>
      </c>
      <c r="D15" s="8"/>
      <c r="E15" s="8"/>
      <c r="F15" s="8"/>
      <c r="G15" s="8"/>
      <c r="H15" s="26"/>
      <c r="I15" s="8"/>
      <c r="J15" s="8"/>
      <c r="K15" s="11">
        <f t="shared" si="0"/>
        <v>140</v>
      </c>
    </row>
    <row r="16" spans="1:15" x14ac:dyDescent="0.3">
      <c r="B16" t="s">
        <v>24</v>
      </c>
      <c r="C16" s="8">
        <v>5</v>
      </c>
      <c r="D16" s="8"/>
      <c r="E16" s="8"/>
      <c r="F16" s="8"/>
      <c r="G16" s="8"/>
      <c r="H16" s="26"/>
      <c r="I16" s="8"/>
      <c r="J16" s="8"/>
      <c r="K16" s="11">
        <f t="shared" si="0"/>
        <v>145</v>
      </c>
    </row>
    <row r="17" spans="1:11" x14ac:dyDescent="0.3">
      <c r="B17" t="s">
        <v>25</v>
      </c>
      <c r="C17" s="8">
        <v>10</v>
      </c>
      <c r="D17" s="8"/>
      <c r="E17" s="8"/>
      <c r="F17" s="8"/>
      <c r="G17" s="8"/>
      <c r="H17" s="26"/>
      <c r="I17" s="8"/>
      <c r="J17" s="8"/>
      <c r="K17" s="11">
        <f t="shared" si="0"/>
        <v>155</v>
      </c>
    </row>
    <row r="18" spans="1:11" x14ac:dyDescent="0.3">
      <c r="B18" t="s">
        <v>26</v>
      </c>
      <c r="C18" s="8">
        <v>5</v>
      </c>
      <c r="D18" s="8"/>
      <c r="E18" s="8"/>
      <c r="F18" s="8"/>
      <c r="G18" s="8"/>
      <c r="H18" s="26"/>
      <c r="I18" s="8"/>
      <c r="J18" s="8"/>
      <c r="K18" s="11">
        <f t="shared" si="0"/>
        <v>160</v>
      </c>
    </row>
    <row r="19" spans="1:11" x14ac:dyDescent="0.3">
      <c r="B19" t="s">
        <v>27</v>
      </c>
      <c r="C19" s="8">
        <v>20</v>
      </c>
      <c r="D19" s="8"/>
      <c r="E19" s="8"/>
      <c r="F19" s="8"/>
      <c r="G19" s="8"/>
      <c r="H19" s="26"/>
      <c r="I19" s="8"/>
      <c r="J19" s="8"/>
      <c r="K19" s="11">
        <f t="shared" si="0"/>
        <v>180</v>
      </c>
    </row>
    <row r="20" spans="1:11" x14ac:dyDescent="0.3">
      <c r="B20" t="s">
        <v>28</v>
      </c>
      <c r="C20" s="8">
        <v>10</v>
      </c>
      <c r="D20" s="8"/>
      <c r="E20" s="8"/>
      <c r="F20" s="8"/>
      <c r="G20" s="8"/>
      <c r="H20" s="26"/>
      <c r="I20" s="8"/>
      <c r="J20" s="8"/>
      <c r="K20" s="11">
        <f t="shared" si="0"/>
        <v>190</v>
      </c>
    </row>
    <row r="21" spans="1:11" x14ac:dyDescent="0.3">
      <c r="B21" t="s">
        <v>29</v>
      </c>
      <c r="C21" s="8">
        <v>5</v>
      </c>
      <c r="D21" s="8"/>
      <c r="E21" s="8"/>
      <c r="F21" s="8"/>
      <c r="G21" s="8"/>
      <c r="H21" s="26"/>
      <c r="I21" s="8"/>
      <c r="J21" s="8"/>
      <c r="K21" s="11">
        <f t="shared" si="0"/>
        <v>195</v>
      </c>
    </row>
    <row r="22" spans="1:11" x14ac:dyDescent="0.3">
      <c r="B22" t="s">
        <v>30</v>
      </c>
      <c r="C22" s="8">
        <v>10</v>
      </c>
      <c r="D22" s="8"/>
      <c r="E22" s="8"/>
      <c r="F22" s="8"/>
      <c r="G22" s="8"/>
      <c r="H22" s="26"/>
      <c r="I22" s="8"/>
      <c r="J22" s="8"/>
      <c r="K22" s="11">
        <f t="shared" si="0"/>
        <v>205</v>
      </c>
    </row>
    <row r="23" spans="1:11" x14ac:dyDescent="0.3">
      <c r="A23" s="7">
        <v>45770</v>
      </c>
      <c r="B23" t="s">
        <v>31</v>
      </c>
      <c r="C23" s="8">
        <v>10</v>
      </c>
      <c r="D23" s="8"/>
      <c r="E23" s="8"/>
      <c r="F23" s="8"/>
      <c r="G23" s="8"/>
      <c r="H23" s="26"/>
      <c r="I23" s="8"/>
      <c r="J23" s="8"/>
      <c r="K23" s="11">
        <f t="shared" si="0"/>
        <v>215</v>
      </c>
    </row>
    <row r="24" spans="1:11" x14ac:dyDescent="0.3">
      <c r="B24" t="s">
        <v>32</v>
      </c>
      <c r="C24" s="8">
        <v>10</v>
      </c>
      <c r="D24" s="8"/>
      <c r="E24" s="8"/>
      <c r="F24" s="8"/>
      <c r="G24" s="8"/>
      <c r="H24" s="26"/>
      <c r="I24" s="8"/>
      <c r="J24" s="8"/>
      <c r="K24" s="11">
        <f t="shared" si="0"/>
        <v>225</v>
      </c>
    </row>
    <row r="25" spans="1:11" x14ac:dyDescent="0.3">
      <c r="B25" t="s">
        <v>33</v>
      </c>
      <c r="C25" s="8">
        <v>5</v>
      </c>
      <c r="D25" s="8"/>
      <c r="E25" s="8"/>
      <c r="F25" s="8"/>
      <c r="G25" s="8"/>
      <c r="H25" s="26"/>
      <c r="I25" s="8"/>
      <c r="J25" s="8"/>
      <c r="K25" s="11">
        <f t="shared" si="0"/>
        <v>230</v>
      </c>
    </row>
    <row r="26" spans="1:11" x14ac:dyDescent="0.3">
      <c r="B26" t="s">
        <v>34</v>
      </c>
      <c r="C26" s="8">
        <v>5</v>
      </c>
      <c r="D26" s="8"/>
      <c r="E26" s="8"/>
      <c r="F26" s="8"/>
      <c r="G26" s="8"/>
      <c r="H26" s="26"/>
      <c r="I26" s="8"/>
      <c r="J26" s="8"/>
      <c r="K26" s="11">
        <f t="shared" si="0"/>
        <v>235</v>
      </c>
    </row>
    <row r="27" spans="1:11" x14ac:dyDescent="0.3">
      <c r="A27" s="7">
        <v>45771</v>
      </c>
      <c r="B27" t="s">
        <v>35</v>
      </c>
      <c r="C27" s="8">
        <v>5</v>
      </c>
      <c r="D27" s="8"/>
      <c r="E27" s="8"/>
      <c r="F27" s="8"/>
      <c r="G27" s="8"/>
      <c r="H27" s="26"/>
      <c r="I27" s="8"/>
      <c r="J27" s="8"/>
      <c r="K27" s="11">
        <f t="shared" si="0"/>
        <v>240</v>
      </c>
    </row>
    <row r="28" spans="1:11" x14ac:dyDescent="0.3">
      <c r="B28" t="s">
        <v>36</v>
      </c>
      <c r="C28" s="8">
        <v>10</v>
      </c>
      <c r="D28" s="8"/>
      <c r="E28" s="8"/>
      <c r="F28" s="8"/>
      <c r="G28" s="8"/>
      <c r="H28" s="26"/>
      <c r="I28" s="8"/>
      <c r="J28" s="8"/>
      <c r="K28" s="11">
        <f t="shared" si="0"/>
        <v>250</v>
      </c>
    </row>
    <row r="29" spans="1:11" x14ac:dyDescent="0.3">
      <c r="B29" t="s">
        <v>37</v>
      </c>
      <c r="C29" s="8">
        <v>10</v>
      </c>
      <c r="D29" s="8"/>
      <c r="E29" s="8"/>
      <c r="F29" s="8"/>
      <c r="G29" s="8"/>
      <c r="H29" s="26"/>
      <c r="I29" s="8"/>
      <c r="J29" s="8"/>
      <c r="K29" s="11">
        <f t="shared" si="0"/>
        <v>260</v>
      </c>
    </row>
    <row r="30" spans="1:11" x14ac:dyDescent="0.3">
      <c r="B30" t="s">
        <v>38</v>
      </c>
      <c r="C30" s="8">
        <v>5</v>
      </c>
      <c r="D30" s="8"/>
      <c r="E30" s="8"/>
      <c r="F30" s="8"/>
      <c r="G30" s="8"/>
      <c r="H30" s="26"/>
      <c r="I30" s="8"/>
      <c r="J30" s="8"/>
      <c r="K30" s="11">
        <f t="shared" si="0"/>
        <v>265</v>
      </c>
    </row>
    <row r="31" spans="1:11" x14ac:dyDescent="0.3">
      <c r="A31" s="7">
        <v>45772</v>
      </c>
      <c r="B31" t="s">
        <v>39</v>
      </c>
      <c r="C31" s="8">
        <v>10</v>
      </c>
      <c r="D31" s="8"/>
      <c r="E31" s="8"/>
      <c r="F31" s="8"/>
      <c r="G31" s="8"/>
      <c r="H31" s="26"/>
      <c r="I31" s="8"/>
      <c r="J31" s="8"/>
      <c r="K31" s="11">
        <f t="shared" si="0"/>
        <v>275</v>
      </c>
    </row>
    <row r="32" spans="1:11" x14ac:dyDescent="0.3">
      <c r="B32" t="s">
        <v>12</v>
      </c>
      <c r="C32" s="8">
        <v>5</v>
      </c>
      <c r="D32" s="8"/>
      <c r="E32" s="8"/>
      <c r="F32" s="8"/>
      <c r="G32" s="8"/>
      <c r="H32" s="26"/>
      <c r="I32" s="8"/>
      <c r="J32" s="8"/>
      <c r="K32" s="11">
        <f t="shared" si="0"/>
        <v>280</v>
      </c>
    </row>
    <row r="33" spans="1:11" x14ac:dyDescent="0.3">
      <c r="B33" t="s">
        <v>15</v>
      </c>
      <c r="C33" s="8">
        <v>5</v>
      </c>
      <c r="D33" s="8"/>
      <c r="E33" s="8"/>
      <c r="F33" s="8"/>
      <c r="G33" s="8"/>
      <c r="H33" s="26"/>
      <c r="I33" s="8"/>
      <c r="J33" s="8"/>
      <c r="K33" s="11">
        <f t="shared" si="0"/>
        <v>285</v>
      </c>
    </row>
    <row r="34" spans="1:11" x14ac:dyDescent="0.3">
      <c r="B34" t="s">
        <v>40</v>
      </c>
      <c r="C34" s="8">
        <v>5</v>
      </c>
      <c r="D34" s="8"/>
      <c r="E34" s="8"/>
      <c r="F34" s="8"/>
      <c r="G34" s="8"/>
      <c r="H34" s="26"/>
      <c r="I34" s="8"/>
      <c r="J34" s="8"/>
      <c r="K34" s="11">
        <f t="shared" si="0"/>
        <v>290</v>
      </c>
    </row>
    <row r="35" spans="1:11" x14ac:dyDescent="0.3">
      <c r="B35" t="s">
        <v>17</v>
      </c>
      <c r="C35" s="8">
        <v>15</v>
      </c>
      <c r="D35" s="8"/>
      <c r="E35" s="8"/>
      <c r="F35" s="8"/>
      <c r="G35" s="8"/>
      <c r="H35" s="26"/>
      <c r="I35" s="8"/>
      <c r="J35" s="8"/>
      <c r="K35" s="11">
        <f t="shared" si="0"/>
        <v>305</v>
      </c>
    </row>
    <row r="36" spans="1:11" x14ac:dyDescent="0.3">
      <c r="B36" t="s">
        <v>41</v>
      </c>
      <c r="C36" s="8">
        <v>5</v>
      </c>
      <c r="D36" s="8"/>
      <c r="E36" s="8"/>
      <c r="F36" s="8"/>
      <c r="G36" s="8"/>
      <c r="H36" s="26"/>
      <c r="I36" s="8"/>
      <c r="J36" s="8"/>
      <c r="K36" s="11">
        <f t="shared" si="0"/>
        <v>310</v>
      </c>
    </row>
    <row r="37" spans="1:11" x14ac:dyDescent="0.3">
      <c r="B37" t="s">
        <v>41</v>
      </c>
      <c r="C37" s="8">
        <v>5</v>
      </c>
      <c r="D37" s="8"/>
      <c r="E37" s="8"/>
      <c r="F37" s="8"/>
      <c r="G37" s="8"/>
      <c r="H37" s="26"/>
      <c r="I37" s="8"/>
      <c r="J37" s="8"/>
      <c r="K37" s="11">
        <f t="shared" si="0"/>
        <v>315</v>
      </c>
    </row>
    <row r="38" spans="1:11" x14ac:dyDescent="0.3">
      <c r="B38" t="s">
        <v>27</v>
      </c>
      <c r="C38" s="8">
        <v>10</v>
      </c>
      <c r="D38" s="8"/>
      <c r="E38" s="8"/>
      <c r="F38" s="8"/>
      <c r="G38" s="8"/>
      <c r="H38" s="26"/>
      <c r="I38" s="8"/>
      <c r="J38" s="8"/>
      <c r="K38" s="11">
        <f t="shared" si="0"/>
        <v>325</v>
      </c>
    </row>
    <row r="39" spans="1:11" x14ac:dyDescent="0.3">
      <c r="A39" s="7">
        <v>45775</v>
      </c>
      <c r="B39" t="s">
        <v>42</v>
      </c>
      <c r="C39" s="8">
        <v>5</v>
      </c>
      <c r="D39" s="8"/>
      <c r="E39" s="8"/>
      <c r="F39" s="8"/>
      <c r="G39" s="8"/>
      <c r="H39" s="26"/>
      <c r="I39" s="8"/>
      <c r="J39" s="8"/>
      <c r="K39" s="11">
        <f t="shared" si="0"/>
        <v>330</v>
      </c>
    </row>
    <row r="40" spans="1:11" x14ac:dyDescent="0.3">
      <c r="B40" t="s">
        <v>43</v>
      </c>
      <c r="C40" s="8">
        <v>10</v>
      </c>
      <c r="D40" s="8"/>
      <c r="E40" s="8"/>
      <c r="F40" s="8"/>
      <c r="G40" s="8"/>
      <c r="H40" s="26"/>
      <c r="I40" s="8"/>
      <c r="J40" s="8"/>
      <c r="K40" s="11">
        <f t="shared" si="0"/>
        <v>340</v>
      </c>
    </row>
    <row r="41" spans="1:11" x14ac:dyDescent="0.3">
      <c r="B41" t="s">
        <v>44</v>
      </c>
      <c r="C41" s="8">
        <v>20</v>
      </c>
      <c r="D41" s="8"/>
      <c r="E41" s="8"/>
      <c r="F41" s="8"/>
      <c r="G41" s="8"/>
      <c r="H41" s="26"/>
      <c r="I41" s="8"/>
      <c r="J41" s="8"/>
      <c r="K41" s="11">
        <f t="shared" si="0"/>
        <v>360</v>
      </c>
    </row>
    <row r="42" spans="1:11" x14ac:dyDescent="0.3">
      <c r="A42" s="7"/>
      <c r="B42" t="s">
        <v>20</v>
      </c>
      <c r="C42" s="8"/>
      <c r="D42" s="8"/>
      <c r="E42" s="8"/>
      <c r="F42" s="8"/>
      <c r="G42" s="8">
        <v>4</v>
      </c>
      <c r="H42" s="26"/>
      <c r="I42" s="8"/>
      <c r="J42" s="8"/>
      <c r="K42" s="11">
        <f t="shared" si="0"/>
        <v>364</v>
      </c>
    </row>
    <row r="43" spans="1:11" x14ac:dyDescent="0.3">
      <c r="B43" t="s">
        <v>45</v>
      </c>
      <c r="C43" s="8">
        <v>10</v>
      </c>
      <c r="D43" s="8"/>
      <c r="E43" s="8"/>
      <c r="F43" s="8"/>
      <c r="G43" s="8"/>
      <c r="H43" s="26"/>
      <c r="I43" s="8"/>
      <c r="J43" s="8"/>
      <c r="K43" s="11">
        <f t="shared" si="0"/>
        <v>374</v>
      </c>
    </row>
    <row r="44" spans="1:11" x14ac:dyDescent="0.3">
      <c r="B44" t="s">
        <v>14</v>
      </c>
      <c r="C44" s="8">
        <v>5</v>
      </c>
      <c r="D44" s="8"/>
      <c r="E44" s="8"/>
      <c r="F44" s="8"/>
      <c r="G44" s="8"/>
      <c r="H44" s="26"/>
      <c r="I44" s="8"/>
      <c r="J44" s="8"/>
      <c r="K44" s="11">
        <f t="shared" si="0"/>
        <v>379</v>
      </c>
    </row>
    <row r="45" spans="1:11" x14ac:dyDescent="0.3">
      <c r="B45" t="s">
        <v>46</v>
      </c>
      <c r="C45" s="8">
        <v>5</v>
      </c>
      <c r="D45" s="8"/>
      <c r="E45" s="8"/>
      <c r="F45" s="8"/>
      <c r="G45" s="8"/>
      <c r="H45" s="26"/>
      <c r="I45" s="8"/>
      <c r="J45" s="8"/>
      <c r="K45" s="11">
        <f t="shared" si="0"/>
        <v>384</v>
      </c>
    </row>
    <row r="46" spans="1:11" x14ac:dyDescent="0.3">
      <c r="B46" t="s">
        <v>21</v>
      </c>
      <c r="C46" s="8">
        <v>5</v>
      </c>
      <c r="D46" s="8"/>
      <c r="E46" s="8"/>
      <c r="F46" s="8"/>
      <c r="G46" s="8"/>
      <c r="H46" s="26"/>
      <c r="I46" s="8"/>
      <c r="J46" s="8"/>
      <c r="K46" s="11">
        <f t="shared" si="0"/>
        <v>389</v>
      </c>
    </row>
    <row r="47" spans="1:11" x14ac:dyDescent="0.3">
      <c r="B47" t="s">
        <v>47</v>
      </c>
      <c r="C47" s="8">
        <v>5</v>
      </c>
      <c r="D47" s="8"/>
      <c r="E47" s="8"/>
      <c r="F47" s="8"/>
      <c r="G47" s="8"/>
      <c r="H47" s="26"/>
      <c r="I47" s="8"/>
      <c r="J47" s="8"/>
      <c r="K47" s="11">
        <f t="shared" si="0"/>
        <v>394</v>
      </c>
    </row>
    <row r="48" spans="1:11" x14ac:dyDescent="0.3">
      <c r="B48" t="s">
        <v>48</v>
      </c>
      <c r="C48" s="8">
        <v>10</v>
      </c>
      <c r="D48" s="8"/>
      <c r="E48" s="8"/>
      <c r="F48" s="8"/>
      <c r="G48" s="8"/>
      <c r="H48" s="26"/>
      <c r="I48" s="8"/>
      <c r="J48" s="8"/>
      <c r="K48" s="11">
        <f t="shared" si="0"/>
        <v>404</v>
      </c>
    </row>
    <row r="49" spans="2:11" x14ac:dyDescent="0.3">
      <c r="B49" t="s">
        <v>49</v>
      </c>
      <c r="C49" s="8">
        <v>5</v>
      </c>
      <c r="D49" s="8"/>
      <c r="E49" s="8"/>
      <c r="F49" s="8"/>
      <c r="G49" s="8"/>
      <c r="H49" s="26"/>
      <c r="I49" s="8"/>
      <c r="J49" s="8"/>
      <c r="K49" s="11">
        <f t="shared" si="0"/>
        <v>409</v>
      </c>
    </row>
    <row r="50" spans="2:11" x14ac:dyDescent="0.3">
      <c r="B50" t="s">
        <v>50</v>
      </c>
      <c r="C50" s="8">
        <v>15</v>
      </c>
      <c r="D50" s="8"/>
      <c r="E50" s="8"/>
      <c r="F50" s="8"/>
      <c r="G50" s="8"/>
      <c r="H50" s="26"/>
      <c r="I50" s="8"/>
      <c r="J50" s="8"/>
      <c r="K50" s="11">
        <f t="shared" si="0"/>
        <v>424</v>
      </c>
    </row>
    <row r="51" spans="2:11" x14ac:dyDescent="0.3">
      <c r="B51" t="s">
        <v>51</v>
      </c>
      <c r="C51" s="8">
        <v>5</v>
      </c>
      <c r="D51" s="8"/>
      <c r="E51" s="8"/>
      <c r="F51" s="8"/>
      <c r="G51" s="8"/>
      <c r="H51" s="26"/>
      <c r="I51" s="8"/>
      <c r="J51" s="8"/>
      <c r="K51" s="11">
        <f t="shared" si="0"/>
        <v>429</v>
      </c>
    </row>
    <row r="52" spans="2:11" x14ac:dyDescent="0.3">
      <c r="B52" t="s">
        <v>52</v>
      </c>
      <c r="C52" s="8">
        <v>5</v>
      </c>
      <c r="D52" s="8"/>
      <c r="E52" s="8"/>
      <c r="F52" s="8"/>
      <c r="G52" s="8"/>
      <c r="H52" s="26"/>
      <c r="I52" s="8"/>
      <c r="J52" s="8"/>
      <c r="K52" s="11">
        <f t="shared" si="0"/>
        <v>434</v>
      </c>
    </row>
    <row r="53" spans="2:11" x14ac:dyDescent="0.3">
      <c r="B53" t="s">
        <v>53</v>
      </c>
      <c r="C53" s="8">
        <v>5</v>
      </c>
      <c r="D53" s="8"/>
      <c r="E53" s="8"/>
      <c r="F53" s="8"/>
      <c r="G53" s="8"/>
      <c r="H53" s="26"/>
      <c r="I53" s="8"/>
      <c r="J53" s="8"/>
      <c r="K53" s="11">
        <f t="shared" si="0"/>
        <v>439</v>
      </c>
    </row>
    <row r="54" spans="2:11" x14ac:dyDescent="0.3">
      <c r="B54" t="s">
        <v>54</v>
      </c>
      <c r="C54" s="8">
        <v>15</v>
      </c>
      <c r="D54" s="8"/>
      <c r="E54" s="8"/>
      <c r="F54" s="8"/>
      <c r="G54" s="8"/>
      <c r="H54" s="26"/>
      <c r="I54" s="8"/>
      <c r="J54" s="8"/>
      <c r="K54" s="11">
        <f t="shared" si="0"/>
        <v>454</v>
      </c>
    </row>
    <row r="55" spans="2:11" x14ac:dyDescent="0.3">
      <c r="B55" t="s">
        <v>16</v>
      </c>
      <c r="C55" s="8"/>
      <c r="D55" s="8"/>
      <c r="E55" s="8"/>
      <c r="F55" s="8"/>
      <c r="G55" s="8">
        <v>2</v>
      </c>
      <c r="H55" s="26"/>
      <c r="I55" s="8"/>
      <c r="J55" s="8"/>
      <c r="K55" s="11">
        <f t="shared" si="0"/>
        <v>456</v>
      </c>
    </row>
    <row r="56" spans="2:11" x14ac:dyDescent="0.3">
      <c r="B56" t="s">
        <v>55</v>
      </c>
      <c r="C56" s="8">
        <v>5</v>
      </c>
      <c r="D56" s="8"/>
      <c r="E56" s="8"/>
      <c r="F56" s="8"/>
      <c r="G56" s="8">
        <v>2</v>
      </c>
      <c r="H56" s="26"/>
      <c r="I56" s="8"/>
      <c r="J56" s="8"/>
      <c r="K56" s="11">
        <f t="shared" si="0"/>
        <v>463</v>
      </c>
    </row>
    <row r="57" spans="2:11" x14ac:dyDescent="0.3">
      <c r="B57" t="s">
        <v>56</v>
      </c>
      <c r="C57" s="8">
        <v>10</v>
      </c>
      <c r="D57" s="8"/>
      <c r="E57" s="8"/>
      <c r="F57" s="8"/>
      <c r="G57" s="8"/>
      <c r="H57" s="26"/>
      <c r="I57" s="8"/>
      <c r="J57" s="8"/>
      <c r="K57" s="11">
        <f t="shared" si="0"/>
        <v>473</v>
      </c>
    </row>
    <row r="58" spans="2:11" x14ac:dyDescent="0.3">
      <c r="B58" t="s">
        <v>308</v>
      </c>
      <c r="C58" s="8"/>
      <c r="D58" s="8"/>
      <c r="E58" s="8">
        <v>50</v>
      </c>
      <c r="F58" s="8"/>
      <c r="G58" s="8"/>
      <c r="H58" s="26"/>
      <c r="I58" s="8"/>
      <c r="J58" s="8"/>
      <c r="K58" s="11">
        <f t="shared" si="0"/>
        <v>523</v>
      </c>
    </row>
    <row r="59" spans="2:11" x14ac:dyDescent="0.3">
      <c r="B59" t="s">
        <v>31</v>
      </c>
      <c r="C59" s="8">
        <v>10</v>
      </c>
      <c r="D59" s="8"/>
      <c r="E59" s="8"/>
      <c r="F59" s="8"/>
      <c r="G59" s="8"/>
      <c r="H59" s="26"/>
      <c r="I59" s="8"/>
      <c r="J59" s="8"/>
      <c r="K59" s="11">
        <f t="shared" si="0"/>
        <v>533</v>
      </c>
    </row>
    <row r="60" spans="2:11" x14ac:dyDescent="0.3">
      <c r="B60" t="s">
        <v>57</v>
      </c>
      <c r="C60" s="8">
        <v>5</v>
      </c>
      <c r="D60" s="8"/>
      <c r="E60" s="8"/>
      <c r="F60" s="8"/>
      <c r="G60" s="8"/>
      <c r="H60" s="26"/>
      <c r="I60" s="8"/>
      <c r="J60" s="8"/>
      <c r="K60" s="11">
        <f t="shared" si="0"/>
        <v>538</v>
      </c>
    </row>
    <row r="61" spans="2:11" x14ac:dyDescent="0.3">
      <c r="B61" t="s">
        <v>16</v>
      </c>
      <c r="C61" s="8">
        <v>5</v>
      </c>
      <c r="D61" s="8"/>
      <c r="E61" s="8"/>
      <c r="F61" s="8"/>
      <c r="G61" s="8"/>
      <c r="H61" s="26"/>
      <c r="I61" s="8"/>
      <c r="J61" s="8"/>
      <c r="K61" s="11">
        <f t="shared" si="0"/>
        <v>543</v>
      </c>
    </row>
    <row r="62" spans="2:11" x14ac:dyDescent="0.3">
      <c r="B62" t="s">
        <v>23</v>
      </c>
      <c r="C62" s="8">
        <v>5</v>
      </c>
      <c r="D62" s="8"/>
      <c r="E62" s="8"/>
      <c r="F62" s="8"/>
      <c r="G62" s="8"/>
      <c r="H62" s="26"/>
      <c r="I62" s="8"/>
      <c r="J62" s="8"/>
      <c r="K62" s="11">
        <f t="shared" si="0"/>
        <v>548</v>
      </c>
    </row>
    <row r="63" spans="2:11" x14ac:dyDescent="0.3">
      <c r="B63" t="s">
        <v>344</v>
      </c>
      <c r="C63" s="8">
        <v>5</v>
      </c>
      <c r="D63" s="8"/>
      <c r="E63" s="8"/>
      <c r="F63" s="8"/>
      <c r="G63" s="8"/>
      <c r="H63" s="26"/>
      <c r="I63" s="8"/>
      <c r="J63" s="8"/>
      <c r="K63" s="11">
        <f t="shared" si="0"/>
        <v>553</v>
      </c>
    </row>
    <row r="64" spans="2:11" x14ac:dyDescent="0.3">
      <c r="B64" t="s">
        <v>58</v>
      </c>
      <c r="C64" s="8">
        <v>10</v>
      </c>
      <c r="D64" s="8"/>
      <c r="E64" s="8"/>
      <c r="F64" s="8"/>
      <c r="G64" s="8"/>
      <c r="H64" s="26"/>
      <c r="I64" s="8"/>
      <c r="J64" s="8"/>
      <c r="K64" s="11">
        <f t="shared" si="0"/>
        <v>563</v>
      </c>
    </row>
    <row r="65" spans="1:11" x14ac:dyDescent="0.3">
      <c r="B65" t="s">
        <v>59</v>
      </c>
      <c r="C65" s="8">
        <v>5</v>
      </c>
      <c r="D65" s="8"/>
      <c r="E65" s="8"/>
      <c r="F65" s="8"/>
      <c r="G65" s="8"/>
      <c r="H65" s="26"/>
      <c r="I65" s="8"/>
      <c r="J65" s="8"/>
      <c r="K65" s="11">
        <f t="shared" si="0"/>
        <v>568</v>
      </c>
    </row>
    <row r="66" spans="1:11" x14ac:dyDescent="0.3">
      <c r="B66" t="s">
        <v>25</v>
      </c>
      <c r="C66" s="8">
        <v>10</v>
      </c>
      <c r="D66" s="8"/>
      <c r="E66" s="8"/>
      <c r="F66" s="8"/>
      <c r="G66" s="8"/>
      <c r="H66" s="26"/>
      <c r="I66" s="8"/>
      <c r="J66" s="8"/>
      <c r="K66" s="11">
        <f t="shared" si="0"/>
        <v>578</v>
      </c>
    </row>
    <row r="67" spans="1:11" x14ac:dyDescent="0.3">
      <c r="B67" t="s">
        <v>60</v>
      </c>
      <c r="C67" s="8">
        <v>5</v>
      </c>
      <c r="D67" s="8"/>
      <c r="E67" s="8"/>
      <c r="F67" s="8"/>
      <c r="G67" s="8"/>
      <c r="H67" s="26"/>
      <c r="I67" s="8"/>
      <c r="J67" s="8"/>
      <c r="K67" s="11">
        <f t="shared" si="0"/>
        <v>583</v>
      </c>
    </row>
    <row r="68" spans="1:11" x14ac:dyDescent="0.3">
      <c r="B68" t="s">
        <v>61</v>
      </c>
      <c r="C68" s="8">
        <v>5</v>
      </c>
      <c r="D68" s="8"/>
      <c r="E68" s="8"/>
      <c r="F68" s="8"/>
      <c r="G68" s="8"/>
      <c r="H68" s="26"/>
      <c r="I68" s="8"/>
      <c r="J68" s="8"/>
      <c r="K68" s="11">
        <f t="shared" si="0"/>
        <v>588</v>
      </c>
    </row>
    <row r="69" spans="1:11" x14ac:dyDescent="0.3">
      <c r="B69" t="s">
        <v>58</v>
      </c>
      <c r="C69" s="8">
        <v>10</v>
      </c>
      <c r="D69" s="8"/>
      <c r="E69" s="8"/>
      <c r="F69" s="8"/>
      <c r="G69" s="8"/>
      <c r="H69" s="26"/>
      <c r="I69" s="8"/>
      <c r="J69" s="8"/>
      <c r="K69" s="11">
        <f t="shared" si="0"/>
        <v>598</v>
      </c>
    </row>
    <row r="70" spans="1:11" x14ac:dyDescent="0.3">
      <c r="B70" t="s">
        <v>26</v>
      </c>
      <c r="C70" s="8">
        <v>5</v>
      </c>
      <c r="D70" s="8"/>
      <c r="E70" s="8"/>
      <c r="F70" s="8"/>
      <c r="G70" s="8"/>
      <c r="H70" s="26"/>
      <c r="I70" s="8"/>
      <c r="J70" s="8"/>
      <c r="K70" s="11">
        <f t="shared" ref="K70:K79" si="1">K69+C70+D70+E70+F70+G70</f>
        <v>603</v>
      </c>
    </row>
    <row r="71" spans="1:11" x14ac:dyDescent="0.3">
      <c r="A71" s="7">
        <v>45776</v>
      </c>
      <c r="B71" t="s">
        <v>31</v>
      </c>
      <c r="C71" s="8">
        <v>10</v>
      </c>
      <c r="D71" s="8"/>
      <c r="E71" s="8"/>
      <c r="F71" s="8"/>
      <c r="G71" s="8"/>
      <c r="H71" s="26"/>
      <c r="I71" s="8"/>
      <c r="J71" s="8"/>
      <c r="K71" s="11">
        <f t="shared" si="1"/>
        <v>613</v>
      </c>
    </row>
    <row r="72" spans="1:11" x14ac:dyDescent="0.3">
      <c r="B72" t="s">
        <v>62</v>
      </c>
      <c r="C72" s="8">
        <v>5</v>
      </c>
      <c r="D72" s="8"/>
      <c r="E72" s="8"/>
      <c r="F72" s="8"/>
      <c r="G72" s="8"/>
      <c r="H72" s="26"/>
      <c r="I72" s="8"/>
      <c r="J72" s="8"/>
      <c r="K72" s="11">
        <f t="shared" si="1"/>
        <v>618</v>
      </c>
    </row>
    <row r="73" spans="1:11" x14ac:dyDescent="0.3">
      <c r="B73" t="s">
        <v>35</v>
      </c>
      <c r="C73" s="8">
        <v>10</v>
      </c>
      <c r="D73" s="8"/>
      <c r="E73" s="8"/>
      <c r="F73" s="8"/>
      <c r="G73" s="8"/>
      <c r="H73" s="26"/>
      <c r="I73" s="8"/>
      <c r="J73" s="8"/>
      <c r="K73" s="11">
        <f t="shared" si="1"/>
        <v>628</v>
      </c>
    </row>
    <row r="74" spans="1:11" x14ac:dyDescent="0.3">
      <c r="B74" t="s">
        <v>41</v>
      </c>
      <c r="C74" s="8">
        <v>5</v>
      </c>
      <c r="D74" s="8"/>
      <c r="E74" s="8"/>
      <c r="F74" s="8"/>
      <c r="G74" s="8"/>
      <c r="H74" s="26"/>
      <c r="I74" s="8"/>
      <c r="J74" s="8"/>
      <c r="K74" s="11">
        <f t="shared" si="1"/>
        <v>633</v>
      </c>
    </row>
    <row r="75" spans="1:11" x14ac:dyDescent="0.3">
      <c r="B75" t="s">
        <v>15</v>
      </c>
      <c r="C75" s="8">
        <v>10</v>
      </c>
      <c r="D75" s="8"/>
      <c r="E75" s="8"/>
      <c r="F75" s="8"/>
      <c r="G75" s="8"/>
      <c r="H75" s="26"/>
      <c r="I75" s="8"/>
      <c r="J75" s="8"/>
      <c r="K75" s="11">
        <f t="shared" si="1"/>
        <v>643</v>
      </c>
    </row>
    <row r="76" spans="1:11" x14ac:dyDescent="0.3">
      <c r="B76" t="s">
        <v>63</v>
      </c>
      <c r="C76" s="8">
        <v>5</v>
      </c>
      <c r="D76" s="8"/>
      <c r="E76" s="8"/>
      <c r="F76" s="8"/>
      <c r="G76" s="8"/>
      <c r="H76" s="26"/>
      <c r="I76" s="8"/>
      <c r="J76" s="8"/>
      <c r="K76" s="11">
        <f t="shared" si="1"/>
        <v>648</v>
      </c>
    </row>
    <row r="77" spans="1:11" x14ac:dyDescent="0.3">
      <c r="B77" t="s">
        <v>59</v>
      </c>
      <c r="C77" s="8">
        <v>5</v>
      </c>
      <c r="D77" s="8"/>
      <c r="E77" s="8"/>
      <c r="F77" s="8"/>
      <c r="G77" s="8"/>
      <c r="H77" s="26"/>
      <c r="I77" s="8"/>
      <c r="J77" s="8"/>
      <c r="K77" s="11">
        <f t="shared" si="1"/>
        <v>653</v>
      </c>
    </row>
    <row r="78" spans="1:11" x14ac:dyDescent="0.3">
      <c r="B78" t="s">
        <v>22</v>
      </c>
      <c r="C78" s="8">
        <v>5</v>
      </c>
      <c r="D78" s="8"/>
      <c r="E78" s="8"/>
      <c r="F78" s="8"/>
      <c r="G78" s="8"/>
      <c r="H78" s="26"/>
      <c r="I78" s="8"/>
      <c r="J78" s="8"/>
      <c r="K78" s="11">
        <f t="shared" si="1"/>
        <v>658</v>
      </c>
    </row>
    <row r="79" spans="1:11" x14ac:dyDescent="0.3">
      <c r="A79" s="7">
        <v>45777</v>
      </c>
      <c r="B79" t="s">
        <v>64</v>
      </c>
      <c r="C79" s="8">
        <v>5</v>
      </c>
      <c r="D79" s="8"/>
      <c r="E79" s="8"/>
      <c r="F79" s="8"/>
      <c r="G79" s="8"/>
      <c r="H79" s="26"/>
      <c r="I79" s="8"/>
      <c r="J79" s="8"/>
      <c r="K79" s="14">
        <f t="shared" si="1"/>
        <v>663</v>
      </c>
    </row>
    <row r="80" spans="1:11" x14ac:dyDescent="0.3">
      <c r="C80" s="8"/>
      <c r="D80" s="8"/>
      <c r="E80" s="8"/>
      <c r="F80" s="8"/>
      <c r="G80" s="8"/>
      <c r="H80" s="26"/>
      <c r="I80" s="8"/>
      <c r="J80" s="8"/>
      <c r="K80" s="11"/>
    </row>
    <row r="81" spans="1:11" s="1" customFormat="1" ht="15" thickBot="1" x14ac:dyDescent="0.35">
      <c r="A81" s="2" t="s">
        <v>68</v>
      </c>
      <c r="C81" s="29">
        <f>SUM(C3:C79)</f>
        <v>555</v>
      </c>
      <c r="D81" s="29">
        <f t="shared" ref="D81:G81" si="2">SUM(D3:D79)</f>
        <v>0</v>
      </c>
      <c r="E81" s="29">
        <f t="shared" si="2"/>
        <v>100</v>
      </c>
      <c r="F81" s="29">
        <f t="shared" si="2"/>
        <v>0</v>
      </c>
      <c r="G81" s="29">
        <f t="shared" si="2"/>
        <v>8</v>
      </c>
      <c r="H81" s="30"/>
      <c r="I81" s="29">
        <f>SUM(I4:I79)</f>
        <v>0</v>
      </c>
      <c r="J81" s="29">
        <f>SUM(J4:J79)</f>
        <v>0</v>
      </c>
      <c r="K81" s="14"/>
    </row>
    <row r="82" spans="1:11" x14ac:dyDescent="0.3">
      <c r="C82" s="8"/>
      <c r="D82" s="8"/>
      <c r="E82" s="8"/>
      <c r="F82" s="8"/>
      <c r="G82" s="8">
        <f>SUM(C81:G81)</f>
        <v>663</v>
      </c>
      <c r="H82" s="26"/>
      <c r="I82" s="8"/>
      <c r="J82" s="8">
        <f>I81+J81</f>
        <v>0</v>
      </c>
      <c r="K82" s="11"/>
    </row>
  </sheetData>
  <pageMargins left="0.70000000000000007" right="0.70000000000000007" top="0.75" bottom="0.75" header="0.30000000000000004" footer="0.3000000000000000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56F6-F397-41A2-8697-EBD5958DEA9B}">
  <sheetPr>
    <pageSetUpPr fitToPage="1"/>
  </sheetPr>
  <dimension ref="A1:Q155"/>
  <sheetViews>
    <sheetView topLeftCell="A128" workbookViewId="0">
      <selection activeCell="D162" sqref="D162"/>
    </sheetView>
  </sheetViews>
  <sheetFormatPr defaultRowHeight="14.4" x14ac:dyDescent="0.3"/>
  <cols>
    <col min="1" max="1" width="10.33203125" bestFit="1" customWidth="1"/>
    <col min="2" max="2" width="16.6640625" bestFit="1" customWidth="1"/>
    <col min="3" max="3" width="10.5546875" bestFit="1" customWidth="1"/>
    <col min="4" max="4" width="9.109375" customWidth="1"/>
    <col min="5" max="5" width="11" bestFit="1" customWidth="1"/>
    <col min="6" max="6" width="9.109375" customWidth="1"/>
    <col min="7" max="7" width="10.5546875" bestFit="1" customWidth="1"/>
    <col min="8" max="8" width="3.109375" customWidth="1"/>
    <col min="9" max="9" width="10.6640625" bestFit="1" customWidth="1"/>
    <col min="10" max="10" width="10.5546875" customWidth="1"/>
    <col min="11" max="11" width="3.6640625" customWidth="1"/>
    <col min="12" max="12" width="10.5546875" bestFit="1" customWidth="1"/>
    <col min="13" max="14" width="9.109375" customWidth="1"/>
    <col min="15" max="15" width="11.33203125" bestFit="1" customWidth="1"/>
    <col min="16" max="16" width="9.109375" customWidth="1"/>
  </cols>
  <sheetData>
    <row r="1" spans="1:17" x14ac:dyDescent="0.3">
      <c r="A1" s="1"/>
      <c r="C1" s="2" t="s">
        <v>0</v>
      </c>
      <c r="D1" s="3"/>
      <c r="E1" s="3"/>
      <c r="F1" s="3"/>
      <c r="G1" s="3"/>
      <c r="H1" s="3"/>
      <c r="I1" s="4" t="s">
        <v>8</v>
      </c>
      <c r="J1" s="4"/>
      <c r="K1" s="3"/>
    </row>
    <row r="2" spans="1:17" x14ac:dyDescent="0.3">
      <c r="A2" s="2" t="s">
        <v>1</v>
      </c>
      <c r="B2" s="2" t="s">
        <v>2</v>
      </c>
      <c r="C2" s="4" t="s">
        <v>3</v>
      </c>
      <c r="D2" s="4" t="s">
        <v>309</v>
      </c>
      <c r="E2" s="4" t="s">
        <v>5</v>
      </c>
      <c r="F2" s="4" t="s">
        <v>6</v>
      </c>
      <c r="G2" s="4" t="s">
        <v>7</v>
      </c>
      <c r="H2" s="4"/>
      <c r="I2" s="4" t="s">
        <v>312</v>
      </c>
      <c r="J2" s="4" t="s">
        <v>313</v>
      </c>
      <c r="K2" s="4"/>
      <c r="L2" s="2" t="s">
        <v>9</v>
      </c>
      <c r="M2" s="2"/>
      <c r="N2" s="2"/>
      <c r="O2" s="2"/>
      <c r="P2" s="2"/>
      <c r="Q2" s="2"/>
    </row>
    <row r="3" spans="1:17" x14ac:dyDescent="0.3">
      <c r="A3" s="1" t="s">
        <v>69</v>
      </c>
      <c r="B3" t="s">
        <v>11</v>
      </c>
      <c r="C3" s="3"/>
      <c r="D3" s="3"/>
      <c r="E3" s="3"/>
      <c r="F3" s="3"/>
      <c r="G3" s="3"/>
      <c r="H3" s="3"/>
      <c r="I3" s="3"/>
      <c r="J3" s="3"/>
      <c r="K3" s="3"/>
      <c r="L3" s="6">
        <f>APRIL_2025!K79</f>
        <v>663</v>
      </c>
      <c r="P3" s="6"/>
    </row>
    <row r="4" spans="1:17" x14ac:dyDescent="0.3">
      <c r="A4" s="7">
        <v>45778</v>
      </c>
      <c r="B4" t="s">
        <v>65</v>
      </c>
      <c r="C4" s="8">
        <v>50</v>
      </c>
      <c r="D4" s="8"/>
      <c r="E4" s="8"/>
      <c r="F4" s="8"/>
      <c r="G4" s="8"/>
      <c r="H4" s="8"/>
      <c r="I4" s="8"/>
      <c r="J4" s="8"/>
      <c r="K4" s="8"/>
      <c r="L4" s="11">
        <f>L3+C4+D4+E4+F4+G4-I4-J4</f>
        <v>713</v>
      </c>
      <c r="P4" s="6"/>
    </row>
    <row r="5" spans="1:17" x14ac:dyDescent="0.3">
      <c r="A5" s="1"/>
      <c r="B5" t="s">
        <v>32</v>
      </c>
      <c r="C5" s="8">
        <v>15</v>
      </c>
      <c r="D5" s="8"/>
      <c r="E5" s="8"/>
      <c r="F5" s="8"/>
      <c r="G5" s="8"/>
      <c r="H5" s="8"/>
      <c r="I5" s="8"/>
      <c r="J5" s="8"/>
      <c r="K5" s="8"/>
      <c r="L5" s="11">
        <f t="shared" ref="L5:L68" si="0">L4+C5+D5+E5+F5+G5-I5-J5</f>
        <v>728</v>
      </c>
      <c r="P5" s="6"/>
    </row>
    <row r="6" spans="1:17" x14ac:dyDescent="0.3">
      <c r="A6" s="1"/>
      <c r="B6" t="s">
        <v>66</v>
      </c>
      <c r="C6" s="8">
        <v>5</v>
      </c>
      <c r="D6" s="8"/>
      <c r="E6" s="8"/>
      <c r="F6" s="8"/>
      <c r="G6" s="8"/>
      <c r="H6" s="8"/>
      <c r="I6" s="8"/>
      <c r="J6" s="8"/>
      <c r="K6" s="8"/>
      <c r="L6" s="11">
        <f t="shared" si="0"/>
        <v>733</v>
      </c>
      <c r="P6" s="6"/>
    </row>
    <row r="7" spans="1:17" x14ac:dyDescent="0.3">
      <c r="A7" s="1"/>
      <c r="B7" t="s">
        <v>67</v>
      </c>
      <c r="C7" s="8">
        <v>5</v>
      </c>
      <c r="D7" s="8"/>
      <c r="E7" s="8"/>
      <c r="F7" s="8"/>
      <c r="G7" s="8"/>
      <c r="H7" s="8"/>
      <c r="I7" s="8"/>
      <c r="J7" s="8"/>
      <c r="K7" s="8"/>
      <c r="L7" s="11">
        <f t="shared" si="0"/>
        <v>738</v>
      </c>
      <c r="P7" s="6"/>
    </row>
    <row r="8" spans="1:17" x14ac:dyDescent="0.3">
      <c r="A8" s="1"/>
      <c r="B8" t="s">
        <v>34</v>
      </c>
      <c r="C8" s="8">
        <v>5</v>
      </c>
      <c r="D8" s="8"/>
      <c r="E8" s="8"/>
      <c r="F8" s="8"/>
      <c r="G8" s="8"/>
      <c r="H8" s="8"/>
      <c r="I8" s="8"/>
      <c r="J8" s="8"/>
      <c r="K8" s="8"/>
      <c r="L8" s="11">
        <f t="shared" si="0"/>
        <v>743</v>
      </c>
      <c r="P8" s="6"/>
    </row>
    <row r="9" spans="1:17" x14ac:dyDescent="0.3">
      <c r="A9" s="1"/>
      <c r="B9" t="s">
        <v>58</v>
      </c>
      <c r="C9" s="8">
        <v>10</v>
      </c>
      <c r="D9" s="8"/>
      <c r="E9" s="8"/>
      <c r="F9" s="8"/>
      <c r="G9" s="8"/>
      <c r="H9" s="8"/>
      <c r="I9" s="8"/>
      <c r="J9" s="8"/>
      <c r="K9" s="8"/>
      <c r="L9" s="11">
        <f t="shared" si="0"/>
        <v>753</v>
      </c>
      <c r="P9" s="6"/>
    </row>
    <row r="10" spans="1:17" x14ac:dyDescent="0.3">
      <c r="A10" s="7">
        <v>45779</v>
      </c>
      <c r="B10" t="s">
        <v>70</v>
      </c>
      <c r="C10" s="8">
        <v>15</v>
      </c>
      <c r="D10" s="8"/>
      <c r="E10" s="8"/>
      <c r="F10" s="8"/>
      <c r="G10" s="8"/>
      <c r="H10" s="8"/>
      <c r="I10" s="8"/>
      <c r="J10" s="8"/>
      <c r="K10" s="8"/>
      <c r="L10" s="11">
        <f t="shared" si="0"/>
        <v>768</v>
      </c>
      <c r="P10" s="6"/>
    </row>
    <row r="11" spans="1:17" x14ac:dyDescent="0.3">
      <c r="A11" s="1"/>
      <c r="B11" t="s">
        <v>66</v>
      </c>
      <c r="C11" s="8">
        <v>5</v>
      </c>
      <c r="D11" s="8"/>
      <c r="E11" s="8"/>
      <c r="F11" s="8"/>
      <c r="G11" s="8"/>
      <c r="H11" s="8"/>
      <c r="I11" s="8"/>
      <c r="J11" s="8"/>
      <c r="K11" s="8"/>
      <c r="L11" s="11">
        <f t="shared" si="0"/>
        <v>773</v>
      </c>
      <c r="P11" s="6"/>
    </row>
    <row r="12" spans="1:17" x14ac:dyDescent="0.3">
      <c r="A12" s="1"/>
      <c r="B12" t="s">
        <v>12</v>
      </c>
      <c r="C12" s="8">
        <v>10</v>
      </c>
      <c r="D12" s="8"/>
      <c r="E12" s="8"/>
      <c r="F12" s="8"/>
      <c r="G12" s="8"/>
      <c r="H12" s="8"/>
      <c r="I12" s="8"/>
      <c r="J12" s="8"/>
      <c r="K12" s="8"/>
      <c r="L12" s="11">
        <f t="shared" si="0"/>
        <v>783</v>
      </c>
      <c r="P12" s="6"/>
    </row>
    <row r="13" spans="1:17" x14ac:dyDescent="0.3">
      <c r="A13" s="1"/>
      <c r="B13" t="s">
        <v>13</v>
      </c>
      <c r="C13" s="8">
        <v>5</v>
      </c>
      <c r="D13" s="8"/>
      <c r="E13" s="8"/>
      <c r="F13" s="8"/>
      <c r="G13" s="8"/>
      <c r="H13" s="8"/>
      <c r="I13" s="8"/>
      <c r="J13" s="8"/>
      <c r="K13" s="8"/>
      <c r="L13" s="11">
        <f t="shared" si="0"/>
        <v>788</v>
      </c>
      <c r="P13" s="6"/>
    </row>
    <row r="14" spans="1:17" x14ac:dyDescent="0.3">
      <c r="A14" s="1"/>
      <c r="B14" t="s">
        <v>71</v>
      </c>
      <c r="C14" s="8">
        <v>10</v>
      </c>
      <c r="D14" s="8"/>
      <c r="E14" s="8"/>
      <c r="F14" s="8"/>
      <c r="G14" s="8"/>
      <c r="H14" s="8"/>
      <c r="I14" s="8"/>
      <c r="J14" s="8"/>
      <c r="K14" s="8"/>
      <c r="L14" s="11">
        <f t="shared" si="0"/>
        <v>798</v>
      </c>
    </row>
    <row r="15" spans="1:17" x14ac:dyDescent="0.3">
      <c r="A15" s="1"/>
      <c r="B15" t="s">
        <v>72</v>
      </c>
      <c r="C15" s="8">
        <v>45</v>
      </c>
      <c r="D15" s="8"/>
      <c r="E15" s="8">
        <v>400</v>
      </c>
      <c r="F15" s="8"/>
      <c r="G15" s="8"/>
      <c r="H15" s="8"/>
      <c r="I15" s="8"/>
      <c r="J15" s="8"/>
      <c r="K15" s="8"/>
      <c r="L15" s="11">
        <f t="shared" si="0"/>
        <v>1243</v>
      </c>
      <c r="O15" s="2"/>
    </row>
    <row r="16" spans="1:17" x14ac:dyDescent="0.3">
      <c r="B16" t="s">
        <v>72</v>
      </c>
      <c r="C16" s="8">
        <v>22</v>
      </c>
      <c r="D16" s="8"/>
      <c r="E16" s="8"/>
      <c r="F16" s="8"/>
      <c r="G16" s="8"/>
      <c r="H16" s="8"/>
      <c r="I16" s="11"/>
      <c r="J16" s="11"/>
      <c r="K16" s="11"/>
      <c r="L16" s="11">
        <f t="shared" si="0"/>
        <v>1265</v>
      </c>
      <c r="P16" s="6"/>
    </row>
    <row r="17" spans="1:16" x14ac:dyDescent="0.3">
      <c r="A17" s="7">
        <v>45783</v>
      </c>
      <c r="B17" t="s">
        <v>50</v>
      </c>
      <c r="C17" s="8">
        <v>5</v>
      </c>
      <c r="D17" s="8"/>
      <c r="E17" s="8"/>
      <c r="F17" s="8"/>
      <c r="G17" s="8"/>
      <c r="H17" s="8"/>
      <c r="I17" s="11"/>
      <c r="J17" s="11"/>
      <c r="K17" s="11"/>
      <c r="L17" s="11">
        <f t="shared" si="0"/>
        <v>1270</v>
      </c>
      <c r="P17" s="6"/>
    </row>
    <row r="18" spans="1:16" x14ac:dyDescent="0.3">
      <c r="B18" t="s">
        <v>47</v>
      </c>
      <c r="C18" s="8">
        <v>5</v>
      </c>
      <c r="D18" s="8"/>
      <c r="E18" s="8"/>
      <c r="F18" s="8"/>
      <c r="G18" s="8"/>
      <c r="H18" s="8"/>
      <c r="I18" s="11"/>
      <c r="J18" s="11"/>
      <c r="K18" s="11"/>
      <c r="L18" s="11">
        <f t="shared" si="0"/>
        <v>1275</v>
      </c>
    </row>
    <row r="19" spans="1:16" x14ac:dyDescent="0.3">
      <c r="B19" t="s">
        <v>73</v>
      </c>
      <c r="C19" s="8">
        <v>5</v>
      </c>
      <c r="D19" s="8"/>
      <c r="E19" s="8"/>
      <c r="F19" s="8"/>
      <c r="G19" s="8"/>
      <c r="H19" s="8"/>
      <c r="I19" s="11"/>
      <c r="J19" s="11"/>
      <c r="K19" s="11"/>
      <c r="L19" s="11">
        <f t="shared" si="0"/>
        <v>1280</v>
      </c>
    </row>
    <row r="20" spans="1:16" x14ac:dyDescent="0.3">
      <c r="B20" t="s">
        <v>74</v>
      </c>
      <c r="C20" s="8">
        <v>50</v>
      </c>
      <c r="D20" s="8"/>
      <c r="E20" s="8"/>
      <c r="F20" s="8"/>
      <c r="G20" s="8"/>
      <c r="H20" s="8"/>
      <c r="I20" s="11"/>
      <c r="J20" s="11"/>
      <c r="K20" s="11"/>
      <c r="L20" s="11">
        <f t="shared" si="0"/>
        <v>1330</v>
      </c>
    </row>
    <row r="21" spans="1:16" x14ac:dyDescent="0.3">
      <c r="B21" t="s">
        <v>75</v>
      </c>
      <c r="C21" s="8">
        <v>10</v>
      </c>
      <c r="D21" s="8"/>
      <c r="E21" s="8"/>
      <c r="F21" s="8"/>
      <c r="G21" s="8"/>
      <c r="H21" s="8"/>
      <c r="I21" s="11"/>
      <c r="J21" s="11"/>
      <c r="K21" s="11"/>
      <c r="L21" s="11">
        <f t="shared" si="0"/>
        <v>1340</v>
      </c>
    </row>
    <row r="22" spans="1:16" x14ac:dyDescent="0.3">
      <c r="B22" t="s">
        <v>48</v>
      </c>
      <c r="C22" s="8">
        <v>5</v>
      </c>
      <c r="D22" s="8"/>
      <c r="E22" s="8"/>
      <c r="F22" s="8"/>
      <c r="G22" s="8"/>
      <c r="H22" s="8"/>
      <c r="I22" s="11"/>
      <c r="J22" s="11"/>
      <c r="K22" s="11"/>
      <c r="L22" s="11">
        <f t="shared" si="0"/>
        <v>1345</v>
      </c>
    </row>
    <row r="23" spans="1:16" x14ac:dyDescent="0.3">
      <c r="B23" t="s">
        <v>76</v>
      </c>
      <c r="C23" s="8">
        <v>10</v>
      </c>
      <c r="D23" s="8"/>
      <c r="E23" s="8"/>
      <c r="F23" s="8"/>
      <c r="G23" s="8"/>
      <c r="H23" s="8"/>
      <c r="I23" s="11"/>
      <c r="J23" s="11"/>
      <c r="K23" s="11"/>
      <c r="L23" s="11">
        <f t="shared" si="0"/>
        <v>1355</v>
      </c>
    </row>
    <row r="24" spans="1:16" x14ac:dyDescent="0.3">
      <c r="B24" t="s">
        <v>51</v>
      </c>
      <c r="C24" s="8">
        <v>5</v>
      </c>
      <c r="D24" s="8"/>
      <c r="E24" s="8"/>
      <c r="F24" s="8"/>
      <c r="G24" s="8"/>
      <c r="H24" s="8"/>
      <c r="I24" s="11"/>
      <c r="J24" s="11"/>
      <c r="K24" s="11"/>
      <c r="L24" s="11">
        <f t="shared" si="0"/>
        <v>1360</v>
      </c>
    </row>
    <row r="25" spans="1:16" x14ac:dyDescent="0.3">
      <c r="B25" t="s">
        <v>66</v>
      </c>
      <c r="C25" s="8">
        <v>5</v>
      </c>
      <c r="D25" s="8"/>
      <c r="E25" s="8"/>
      <c r="F25" s="8"/>
      <c r="G25" s="8"/>
      <c r="H25" s="8"/>
      <c r="I25" s="11"/>
      <c r="J25" s="11"/>
      <c r="K25" s="11"/>
      <c r="L25" s="11">
        <f t="shared" si="0"/>
        <v>1365</v>
      </c>
    </row>
    <row r="26" spans="1:16" x14ac:dyDescent="0.3">
      <c r="B26" t="s">
        <v>43</v>
      </c>
      <c r="C26" s="8">
        <v>10</v>
      </c>
      <c r="D26" s="8"/>
      <c r="E26" s="8"/>
      <c r="F26" s="8"/>
      <c r="G26" s="8"/>
      <c r="H26" s="8"/>
      <c r="I26" s="11"/>
      <c r="J26" s="11"/>
      <c r="K26" s="11"/>
      <c r="L26" s="11">
        <f t="shared" si="0"/>
        <v>1375</v>
      </c>
    </row>
    <row r="27" spans="1:16" x14ac:dyDescent="0.3">
      <c r="B27" t="s">
        <v>12</v>
      </c>
      <c r="C27" s="8">
        <v>10</v>
      </c>
      <c r="D27" s="8"/>
      <c r="E27" s="8"/>
      <c r="F27" s="8"/>
      <c r="G27" s="8"/>
      <c r="H27" s="8"/>
      <c r="I27" s="11"/>
      <c r="J27" s="11"/>
      <c r="K27" s="11"/>
      <c r="L27" s="11">
        <f t="shared" si="0"/>
        <v>1385</v>
      </c>
    </row>
    <row r="28" spans="1:16" x14ac:dyDescent="0.3">
      <c r="B28" t="s">
        <v>13</v>
      </c>
      <c r="C28" s="8">
        <v>5</v>
      </c>
      <c r="D28" s="8"/>
      <c r="E28" s="8"/>
      <c r="F28" s="8"/>
      <c r="G28" s="8"/>
      <c r="H28" s="8"/>
      <c r="I28" s="11"/>
      <c r="J28" s="11"/>
      <c r="K28" s="11"/>
      <c r="L28" s="11">
        <f t="shared" si="0"/>
        <v>1390</v>
      </c>
    </row>
    <row r="29" spans="1:16" x14ac:dyDescent="0.3">
      <c r="B29" t="s">
        <v>65</v>
      </c>
      <c r="C29" s="8">
        <v>20</v>
      </c>
      <c r="D29" s="8"/>
      <c r="E29" s="8"/>
      <c r="F29" s="8"/>
      <c r="G29" s="8"/>
      <c r="H29" s="8"/>
      <c r="I29" s="11"/>
      <c r="J29" s="11"/>
      <c r="K29" s="11"/>
      <c r="L29" s="11">
        <f t="shared" si="0"/>
        <v>1410</v>
      </c>
    </row>
    <row r="30" spans="1:16" x14ac:dyDescent="0.3">
      <c r="B30" t="s">
        <v>77</v>
      </c>
      <c r="C30" s="8">
        <v>5</v>
      </c>
      <c r="D30" s="8"/>
      <c r="E30" s="8"/>
      <c r="F30" s="8"/>
      <c r="G30" s="8"/>
      <c r="H30" s="8"/>
      <c r="I30" s="11"/>
      <c r="J30" s="11"/>
      <c r="K30" s="11"/>
      <c r="L30" s="11">
        <f t="shared" si="0"/>
        <v>1415</v>
      </c>
    </row>
    <row r="31" spans="1:16" x14ac:dyDescent="0.3">
      <c r="B31" t="s">
        <v>62</v>
      </c>
      <c r="C31" s="8">
        <v>5</v>
      </c>
      <c r="D31" s="8"/>
      <c r="E31" s="8"/>
      <c r="F31" s="8"/>
      <c r="G31" s="8"/>
      <c r="H31" s="8"/>
      <c r="I31" s="11"/>
      <c r="J31" s="11"/>
      <c r="K31" s="11"/>
      <c r="L31" s="11">
        <f t="shared" si="0"/>
        <v>1420</v>
      </c>
    </row>
    <row r="32" spans="1:16" x14ac:dyDescent="0.3">
      <c r="B32" t="s">
        <v>46</v>
      </c>
      <c r="C32" s="8">
        <v>5</v>
      </c>
      <c r="D32" s="8"/>
      <c r="E32" s="8"/>
      <c r="F32" s="8"/>
      <c r="G32" s="8"/>
      <c r="H32" s="8"/>
      <c r="I32" s="11"/>
      <c r="J32" s="11"/>
      <c r="K32" s="11"/>
      <c r="L32" s="11">
        <f t="shared" si="0"/>
        <v>1425</v>
      </c>
    </row>
    <row r="33" spans="1:12" x14ac:dyDescent="0.3">
      <c r="B33" t="s">
        <v>78</v>
      </c>
      <c r="C33" s="8">
        <v>10</v>
      </c>
      <c r="D33" s="8"/>
      <c r="E33" s="8"/>
      <c r="F33" s="8"/>
      <c r="G33" s="8"/>
      <c r="H33" s="8"/>
      <c r="I33" s="11"/>
      <c r="J33" s="11"/>
      <c r="K33" s="11"/>
      <c r="L33" s="11">
        <f t="shared" si="0"/>
        <v>1435</v>
      </c>
    </row>
    <row r="34" spans="1:12" x14ac:dyDescent="0.3">
      <c r="B34" t="s">
        <v>66</v>
      </c>
      <c r="C34" s="8">
        <v>5</v>
      </c>
      <c r="D34" s="8"/>
      <c r="E34" s="8"/>
      <c r="F34" s="8"/>
      <c r="G34" s="8"/>
      <c r="H34" s="8"/>
      <c r="I34" s="11"/>
      <c r="J34" s="11"/>
      <c r="K34" s="11"/>
      <c r="L34" s="11">
        <f t="shared" si="0"/>
        <v>1440</v>
      </c>
    </row>
    <row r="35" spans="1:12" x14ac:dyDescent="0.3">
      <c r="B35" t="s">
        <v>79</v>
      </c>
      <c r="C35" s="8">
        <v>5</v>
      </c>
      <c r="D35" s="8"/>
      <c r="E35" s="8"/>
      <c r="F35" s="8"/>
      <c r="G35" s="8"/>
      <c r="H35" s="8"/>
      <c r="I35" s="11"/>
      <c r="J35" s="11"/>
      <c r="K35" s="11"/>
      <c r="L35" s="11">
        <f t="shared" si="0"/>
        <v>1445</v>
      </c>
    </row>
    <row r="36" spans="1:12" x14ac:dyDescent="0.3">
      <c r="B36" t="s">
        <v>80</v>
      </c>
      <c r="C36" s="8"/>
      <c r="D36" s="8"/>
      <c r="E36" s="8">
        <v>1911.98</v>
      </c>
      <c r="F36" s="8"/>
      <c r="G36" s="8"/>
      <c r="H36" s="8"/>
      <c r="I36" s="11"/>
      <c r="J36" s="11"/>
      <c r="K36" s="11"/>
      <c r="L36" s="11">
        <f t="shared" si="0"/>
        <v>3356.98</v>
      </c>
    </row>
    <row r="37" spans="1:12" x14ac:dyDescent="0.3">
      <c r="B37" t="s">
        <v>81</v>
      </c>
      <c r="C37" s="8">
        <v>10</v>
      </c>
      <c r="D37" s="8"/>
      <c r="E37" s="8"/>
      <c r="F37" s="8"/>
      <c r="G37" s="8"/>
      <c r="H37" s="8"/>
      <c r="I37" s="11"/>
      <c r="J37" s="11"/>
      <c r="K37" s="11"/>
      <c r="L37" s="11">
        <f t="shared" si="0"/>
        <v>3366.98</v>
      </c>
    </row>
    <row r="38" spans="1:12" x14ac:dyDescent="0.3">
      <c r="B38" t="s">
        <v>82</v>
      </c>
      <c r="C38" s="8">
        <v>5</v>
      </c>
      <c r="D38" s="8"/>
      <c r="E38" s="8"/>
      <c r="F38" s="8"/>
      <c r="G38" s="8"/>
      <c r="H38" s="8"/>
      <c r="I38" s="11"/>
      <c r="J38" s="11"/>
      <c r="K38" s="11"/>
      <c r="L38" s="11">
        <f t="shared" si="0"/>
        <v>3371.98</v>
      </c>
    </row>
    <row r="39" spans="1:12" x14ac:dyDescent="0.3">
      <c r="B39" t="s">
        <v>58</v>
      </c>
      <c r="C39" s="8">
        <v>10</v>
      </c>
      <c r="D39" s="8"/>
      <c r="E39" s="8"/>
      <c r="F39" s="8"/>
      <c r="G39" s="8"/>
      <c r="H39" s="8"/>
      <c r="I39" s="11"/>
      <c r="J39" s="11"/>
      <c r="K39" s="11"/>
      <c r="L39" s="11">
        <f t="shared" si="0"/>
        <v>3381.98</v>
      </c>
    </row>
    <row r="40" spans="1:12" x14ac:dyDescent="0.3">
      <c r="B40" t="s">
        <v>83</v>
      </c>
      <c r="C40" s="8">
        <v>5</v>
      </c>
      <c r="D40" s="8"/>
      <c r="E40" s="8"/>
      <c r="F40" s="8"/>
      <c r="G40" s="8"/>
      <c r="H40" s="8"/>
      <c r="I40" s="11"/>
      <c r="J40" s="11"/>
      <c r="K40" s="11"/>
      <c r="L40" s="11">
        <f t="shared" si="0"/>
        <v>3386.98</v>
      </c>
    </row>
    <row r="41" spans="1:12" x14ac:dyDescent="0.3">
      <c r="B41" t="s">
        <v>84</v>
      </c>
      <c r="C41" s="8">
        <v>10</v>
      </c>
      <c r="D41" s="8"/>
      <c r="E41" s="8"/>
      <c r="F41" s="8"/>
      <c r="G41" s="8"/>
      <c r="H41" s="8"/>
      <c r="I41" s="11"/>
      <c r="J41" s="11"/>
      <c r="K41" s="11"/>
      <c r="L41" s="11">
        <f t="shared" si="0"/>
        <v>3396.98</v>
      </c>
    </row>
    <row r="42" spans="1:12" x14ac:dyDescent="0.3">
      <c r="B42" t="s">
        <v>34</v>
      </c>
      <c r="C42" s="8">
        <v>5</v>
      </c>
      <c r="D42" s="8"/>
      <c r="E42" s="8"/>
      <c r="F42" s="8"/>
      <c r="G42" s="8"/>
      <c r="H42" s="8"/>
      <c r="I42" s="11"/>
      <c r="J42" s="11"/>
      <c r="K42" s="11"/>
      <c r="L42" s="11">
        <f t="shared" si="0"/>
        <v>3401.98</v>
      </c>
    </row>
    <row r="43" spans="1:12" x14ac:dyDescent="0.3">
      <c r="B43" t="s">
        <v>85</v>
      </c>
      <c r="C43" s="8"/>
      <c r="D43" s="8"/>
      <c r="E43" s="8"/>
      <c r="F43" s="8"/>
      <c r="G43" s="8"/>
      <c r="H43" s="8"/>
      <c r="I43" s="11">
        <v>5</v>
      </c>
      <c r="J43" s="11"/>
      <c r="K43" s="11"/>
      <c r="L43" s="11">
        <f t="shared" si="0"/>
        <v>3396.98</v>
      </c>
    </row>
    <row r="44" spans="1:12" x14ac:dyDescent="0.3">
      <c r="A44" s="7">
        <v>45784</v>
      </c>
      <c r="B44" t="s">
        <v>86</v>
      </c>
      <c r="C44" s="8">
        <v>10</v>
      </c>
      <c r="D44" s="8"/>
      <c r="E44" s="8"/>
      <c r="F44" s="8"/>
      <c r="G44" s="8"/>
      <c r="H44" s="8"/>
      <c r="I44" s="11"/>
      <c r="J44" s="11"/>
      <c r="K44" s="11"/>
      <c r="L44" s="11">
        <f t="shared" si="0"/>
        <v>3406.98</v>
      </c>
    </row>
    <row r="45" spans="1:12" x14ac:dyDescent="0.3">
      <c r="B45" t="s">
        <v>87</v>
      </c>
      <c r="C45" s="8">
        <v>5</v>
      </c>
      <c r="D45" s="8"/>
      <c r="E45" s="8"/>
      <c r="F45" s="8"/>
      <c r="G45" s="8"/>
      <c r="H45" s="8"/>
      <c r="I45" s="11"/>
      <c r="J45" s="11"/>
      <c r="K45" s="11"/>
      <c r="L45" s="11">
        <f t="shared" si="0"/>
        <v>3411.98</v>
      </c>
    </row>
    <row r="46" spans="1:12" x14ac:dyDescent="0.3">
      <c r="B46" t="s">
        <v>88</v>
      </c>
      <c r="C46" s="8">
        <v>10</v>
      </c>
      <c r="D46" s="8"/>
      <c r="E46" s="8"/>
      <c r="F46" s="8"/>
      <c r="G46" s="8"/>
      <c r="H46" s="8"/>
      <c r="I46" s="11"/>
      <c r="J46" s="11"/>
      <c r="K46" s="11"/>
      <c r="L46" s="11">
        <f t="shared" si="0"/>
        <v>3421.98</v>
      </c>
    </row>
    <row r="47" spans="1:12" x14ac:dyDescent="0.3">
      <c r="B47" t="s">
        <v>74</v>
      </c>
      <c r="C47" s="8">
        <v>30</v>
      </c>
      <c r="D47" s="8">
        <v>10</v>
      </c>
      <c r="E47" s="8"/>
      <c r="F47" s="8"/>
      <c r="G47" s="8"/>
      <c r="H47" s="8"/>
      <c r="I47" s="11"/>
      <c r="J47" s="11"/>
      <c r="K47" s="11"/>
      <c r="L47" s="11">
        <f t="shared" si="0"/>
        <v>3461.98</v>
      </c>
    </row>
    <row r="48" spans="1:12" x14ac:dyDescent="0.3">
      <c r="B48" t="s">
        <v>89</v>
      </c>
      <c r="C48" s="8">
        <v>10</v>
      </c>
      <c r="D48" s="8"/>
      <c r="E48" s="8"/>
      <c r="F48" s="8"/>
      <c r="G48" s="8"/>
      <c r="H48" s="8"/>
      <c r="I48" s="11"/>
      <c r="J48" s="11"/>
      <c r="K48" s="11"/>
      <c r="L48" s="11">
        <f t="shared" si="0"/>
        <v>3471.98</v>
      </c>
    </row>
    <row r="49" spans="1:12" x14ac:dyDescent="0.3">
      <c r="B49" t="s">
        <v>90</v>
      </c>
      <c r="C49" s="8">
        <v>10</v>
      </c>
      <c r="D49" s="8"/>
      <c r="E49" s="8"/>
      <c r="F49" s="8"/>
      <c r="G49" s="8"/>
      <c r="H49" s="8"/>
      <c r="I49" s="11"/>
      <c r="J49" s="11"/>
      <c r="K49" s="11"/>
      <c r="L49" s="11">
        <f t="shared" si="0"/>
        <v>3481.98</v>
      </c>
    </row>
    <row r="50" spans="1:12" x14ac:dyDescent="0.3">
      <c r="B50" t="s">
        <v>91</v>
      </c>
      <c r="C50" s="8">
        <v>5</v>
      </c>
      <c r="D50" s="8"/>
      <c r="E50" s="8"/>
      <c r="F50" s="8"/>
      <c r="G50" s="8"/>
      <c r="H50" s="8"/>
      <c r="I50" s="11"/>
      <c r="J50" s="11"/>
      <c r="K50" s="11"/>
      <c r="L50" s="11">
        <f t="shared" si="0"/>
        <v>3486.98</v>
      </c>
    </row>
    <row r="51" spans="1:12" x14ac:dyDescent="0.3">
      <c r="A51" s="7">
        <v>45785</v>
      </c>
      <c r="B51" t="s">
        <v>38</v>
      </c>
      <c r="C51" s="8">
        <v>5</v>
      </c>
      <c r="D51" s="8"/>
      <c r="E51" s="8"/>
      <c r="F51" s="8"/>
      <c r="G51" s="8"/>
      <c r="H51" s="8"/>
      <c r="I51" s="11"/>
      <c r="J51" s="11"/>
      <c r="K51" s="11"/>
      <c r="L51" s="11">
        <f t="shared" si="0"/>
        <v>3491.98</v>
      </c>
    </row>
    <row r="52" spans="1:12" x14ac:dyDescent="0.3">
      <c r="B52" t="s">
        <v>41</v>
      </c>
      <c r="C52" s="8">
        <v>5</v>
      </c>
      <c r="D52" s="8"/>
      <c r="E52" s="8"/>
      <c r="F52" s="8"/>
      <c r="G52" s="8"/>
      <c r="H52" s="8"/>
      <c r="I52" s="11"/>
      <c r="J52" s="11"/>
      <c r="K52" s="11"/>
      <c r="L52" s="11">
        <f t="shared" si="0"/>
        <v>3496.98</v>
      </c>
    </row>
    <row r="53" spans="1:12" x14ac:dyDescent="0.3">
      <c r="B53" t="s">
        <v>59</v>
      </c>
      <c r="C53" s="8">
        <v>5</v>
      </c>
      <c r="D53" s="8"/>
      <c r="E53" s="8"/>
      <c r="F53" s="8"/>
      <c r="G53" s="8"/>
      <c r="H53" s="8"/>
      <c r="I53" s="11"/>
      <c r="J53" s="11"/>
      <c r="K53" s="11"/>
      <c r="L53" s="11">
        <f t="shared" si="0"/>
        <v>3501.98</v>
      </c>
    </row>
    <row r="54" spans="1:12" x14ac:dyDescent="0.3">
      <c r="B54" t="s">
        <v>94</v>
      </c>
      <c r="C54" s="8">
        <v>10</v>
      </c>
      <c r="D54" s="8"/>
      <c r="E54" s="8"/>
      <c r="F54" s="8"/>
      <c r="G54" s="8"/>
      <c r="H54" s="8"/>
      <c r="I54" s="11"/>
      <c r="J54" s="11"/>
      <c r="K54" s="11"/>
      <c r="L54" s="11">
        <f t="shared" si="0"/>
        <v>3511.98</v>
      </c>
    </row>
    <row r="55" spans="1:12" x14ac:dyDescent="0.3">
      <c r="A55" s="7">
        <v>45786</v>
      </c>
      <c r="B55" t="s">
        <v>35</v>
      </c>
      <c r="C55" s="8">
        <v>10</v>
      </c>
      <c r="D55" s="8"/>
      <c r="E55" s="8"/>
      <c r="F55" s="8"/>
      <c r="G55" s="8"/>
      <c r="H55" s="8"/>
      <c r="I55" s="11"/>
      <c r="J55" s="11"/>
      <c r="K55" s="11"/>
      <c r="L55" s="11">
        <f t="shared" si="0"/>
        <v>3521.98</v>
      </c>
    </row>
    <row r="56" spans="1:12" x14ac:dyDescent="0.3">
      <c r="B56" t="s">
        <v>50</v>
      </c>
      <c r="C56" s="8">
        <v>5</v>
      </c>
      <c r="D56" s="8"/>
      <c r="E56" s="8"/>
      <c r="F56" s="8"/>
      <c r="G56" s="8"/>
      <c r="H56" s="8"/>
      <c r="I56" s="11"/>
      <c r="J56" s="11"/>
      <c r="K56" s="11"/>
      <c r="L56" s="11">
        <f t="shared" si="0"/>
        <v>3526.98</v>
      </c>
    </row>
    <row r="57" spans="1:12" x14ac:dyDescent="0.3">
      <c r="B57" t="s">
        <v>50</v>
      </c>
      <c r="C57" s="8">
        <v>5</v>
      </c>
      <c r="D57" s="8"/>
      <c r="E57" s="8"/>
      <c r="F57" s="8"/>
      <c r="G57" s="8"/>
      <c r="H57" s="8"/>
      <c r="I57" s="11"/>
      <c r="J57" s="11"/>
      <c r="K57" s="11"/>
      <c r="L57" s="11">
        <f t="shared" si="0"/>
        <v>3531.98</v>
      </c>
    </row>
    <row r="58" spans="1:12" x14ac:dyDescent="0.3">
      <c r="B58" t="s">
        <v>92</v>
      </c>
      <c r="C58" s="8">
        <v>5</v>
      </c>
      <c r="D58" s="8"/>
      <c r="E58" s="8"/>
      <c r="F58" s="8"/>
      <c r="G58" s="8"/>
      <c r="H58" s="8"/>
      <c r="I58" s="11"/>
      <c r="J58" s="11"/>
      <c r="K58" s="11"/>
      <c r="L58" s="11">
        <f t="shared" si="0"/>
        <v>3536.98</v>
      </c>
    </row>
    <row r="59" spans="1:12" x14ac:dyDescent="0.3">
      <c r="B59" t="s">
        <v>12</v>
      </c>
      <c r="C59" s="8"/>
      <c r="D59" s="8">
        <v>20</v>
      </c>
      <c r="E59" s="8"/>
      <c r="F59" s="8"/>
      <c r="G59" s="8"/>
      <c r="H59" s="8"/>
      <c r="I59" s="11"/>
      <c r="J59" s="11"/>
      <c r="K59" s="11"/>
      <c r="L59" s="11">
        <f t="shared" si="0"/>
        <v>3556.98</v>
      </c>
    </row>
    <row r="60" spans="1:12" x14ac:dyDescent="0.3">
      <c r="B60" t="s">
        <v>86</v>
      </c>
      <c r="C60" s="8">
        <v>10</v>
      </c>
      <c r="D60" s="8"/>
      <c r="E60" s="8"/>
      <c r="F60" s="8"/>
      <c r="G60" s="8"/>
      <c r="H60" s="8"/>
      <c r="I60" s="11"/>
      <c r="J60" s="11"/>
      <c r="K60" s="11"/>
      <c r="L60" s="11">
        <f t="shared" si="0"/>
        <v>3566.98</v>
      </c>
    </row>
    <row r="61" spans="1:12" x14ac:dyDescent="0.3">
      <c r="B61" t="s">
        <v>47</v>
      </c>
      <c r="C61" s="8">
        <v>5</v>
      </c>
      <c r="D61" s="8"/>
      <c r="E61" s="8"/>
      <c r="F61" s="8"/>
      <c r="G61" s="8"/>
      <c r="H61" s="8"/>
      <c r="I61" s="11"/>
      <c r="J61" s="11"/>
      <c r="K61" s="11"/>
      <c r="L61" s="11">
        <f t="shared" si="0"/>
        <v>3571.98</v>
      </c>
    </row>
    <row r="62" spans="1:12" x14ac:dyDescent="0.3">
      <c r="B62" t="s">
        <v>93</v>
      </c>
      <c r="C62" s="8">
        <v>10</v>
      </c>
      <c r="D62" s="8"/>
      <c r="E62" s="8"/>
      <c r="F62" s="8"/>
      <c r="G62" s="8"/>
      <c r="H62" s="8"/>
      <c r="I62" s="11"/>
      <c r="J62" s="11"/>
      <c r="K62" s="11"/>
      <c r="L62" s="11">
        <f t="shared" si="0"/>
        <v>3581.98</v>
      </c>
    </row>
    <row r="63" spans="1:12" x14ac:dyDescent="0.3">
      <c r="B63" t="s">
        <v>76</v>
      </c>
      <c r="C63" s="8">
        <v>5</v>
      </c>
      <c r="D63" s="8"/>
      <c r="E63" s="8"/>
      <c r="F63" s="8"/>
      <c r="G63" s="8"/>
      <c r="H63" s="8"/>
      <c r="I63" s="11"/>
      <c r="J63" s="11"/>
      <c r="K63" s="11"/>
      <c r="L63" s="11">
        <f t="shared" si="0"/>
        <v>3586.98</v>
      </c>
    </row>
    <row r="64" spans="1:12" x14ac:dyDescent="0.3">
      <c r="B64" t="s">
        <v>94</v>
      </c>
      <c r="C64" s="8">
        <v>15</v>
      </c>
      <c r="D64" s="8"/>
      <c r="E64" s="8"/>
      <c r="F64" s="8"/>
      <c r="G64" s="8"/>
      <c r="H64" s="8"/>
      <c r="I64" s="11"/>
      <c r="J64" s="11"/>
      <c r="K64" s="11"/>
      <c r="L64" s="11">
        <f t="shared" si="0"/>
        <v>3601.98</v>
      </c>
    </row>
    <row r="65" spans="2:12" x14ac:dyDescent="0.3">
      <c r="B65" t="s">
        <v>95</v>
      </c>
      <c r="C65" s="8"/>
      <c r="D65" s="8">
        <v>10</v>
      </c>
      <c r="E65" s="8"/>
      <c r="F65" s="8"/>
      <c r="G65" s="8"/>
      <c r="H65" s="8"/>
      <c r="I65" s="11"/>
      <c r="J65" s="11"/>
      <c r="K65" s="11"/>
      <c r="L65" s="11">
        <f t="shared" si="0"/>
        <v>3611.98</v>
      </c>
    </row>
    <row r="66" spans="2:12" x14ac:dyDescent="0.3">
      <c r="B66" t="s">
        <v>57</v>
      </c>
      <c r="C66" s="8">
        <v>5</v>
      </c>
      <c r="D66" s="8"/>
      <c r="E66" s="8"/>
      <c r="F66" s="8"/>
      <c r="G66" s="8"/>
      <c r="H66" s="8"/>
      <c r="I66" s="11"/>
      <c r="J66" s="11"/>
      <c r="K66" s="11"/>
      <c r="L66" s="11">
        <f t="shared" si="0"/>
        <v>3616.98</v>
      </c>
    </row>
    <row r="67" spans="2:12" x14ac:dyDescent="0.3">
      <c r="B67" t="s">
        <v>39</v>
      </c>
      <c r="C67" s="8"/>
      <c r="D67" s="8">
        <v>20</v>
      </c>
      <c r="E67" s="8"/>
      <c r="F67" s="8"/>
      <c r="G67" s="8"/>
      <c r="H67" s="8"/>
      <c r="I67" s="11"/>
      <c r="J67" s="11"/>
      <c r="K67" s="11"/>
      <c r="L67" s="11">
        <f t="shared" si="0"/>
        <v>3636.98</v>
      </c>
    </row>
    <row r="68" spans="2:12" x14ac:dyDescent="0.3">
      <c r="B68" t="s">
        <v>40</v>
      </c>
      <c r="C68" s="8"/>
      <c r="D68" s="8">
        <v>10</v>
      </c>
      <c r="E68" s="8"/>
      <c r="F68" s="8"/>
      <c r="G68" s="8"/>
      <c r="H68" s="8"/>
      <c r="I68" s="11"/>
      <c r="J68" s="11"/>
      <c r="K68" s="11"/>
      <c r="L68" s="11">
        <f t="shared" si="0"/>
        <v>3646.98</v>
      </c>
    </row>
    <row r="69" spans="2:12" x14ac:dyDescent="0.3">
      <c r="B69" t="s">
        <v>86</v>
      </c>
      <c r="C69" s="8"/>
      <c r="D69" s="8">
        <v>20</v>
      </c>
      <c r="E69" s="8"/>
      <c r="F69" s="8"/>
      <c r="G69" s="8"/>
      <c r="H69" s="8"/>
      <c r="I69" s="11"/>
      <c r="J69" s="11"/>
      <c r="K69" s="11"/>
      <c r="L69" s="11">
        <f t="shared" ref="L69:L132" si="1">L68+C69+D69+E69+F69+G69-I69-J69</f>
        <v>3666.98</v>
      </c>
    </row>
    <row r="70" spans="2:12" x14ac:dyDescent="0.3">
      <c r="B70" t="s">
        <v>51</v>
      </c>
      <c r="C70" s="8">
        <v>5</v>
      </c>
      <c r="D70" s="8"/>
      <c r="E70" s="8"/>
      <c r="F70" s="8"/>
      <c r="G70" s="8"/>
      <c r="H70" s="8"/>
      <c r="I70" s="11"/>
      <c r="J70" s="11"/>
      <c r="K70" s="11"/>
      <c r="L70" s="11">
        <f t="shared" si="1"/>
        <v>3671.98</v>
      </c>
    </row>
    <row r="71" spans="2:12" x14ac:dyDescent="0.3">
      <c r="B71" t="s">
        <v>310</v>
      </c>
      <c r="C71" s="8">
        <v>5</v>
      </c>
      <c r="D71" s="8"/>
      <c r="E71" s="8"/>
      <c r="F71" s="8"/>
      <c r="G71" s="8"/>
      <c r="H71" s="8"/>
      <c r="I71" s="11"/>
      <c r="J71" s="11"/>
      <c r="K71" s="11"/>
      <c r="L71" s="11">
        <f t="shared" si="1"/>
        <v>3676.98</v>
      </c>
    </row>
    <row r="72" spans="2:12" x14ac:dyDescent="0.3">
      <c r="B72" t="s">
        <v>35</v>
      </c>
      <c r="C72" s="8">
        <v>10</v>
      </c>
      <c r="D72" s="8"/>
      <c r="E72" s="8"/>
      <c r="F72" s="8"/>
      <c r="G72" s="8"/>
      <c r="H72" s="8"/>
      <c r="I72" s="11"/>
      <c r="J72" s="11"/>
      <c r="K72" s="11"/>
      <c r="L72" s="11">
        <f t="shared" si="1"/>
        <v>3686.98</v>
      </c>
    </row>
    <row r="73" spans="2:12" x14ac:dyDescent="0.3">
      <c r="B73" t="s">
        <v>67</v>
      </c>
      <c r="C73" s="8">
        <v>5</v>
      </c>
      <c r="D73" s="8"/>
      <c r="E73" s="8"/>
      <c r="F73" s="8"/>
      <c r="G73" s="8"/>
      <c r="H73" s="8"/>
      <c r="I73" s="11"/>
      <c r="J73" s="11"/>
      <c r="K73" s="11"/>
      <c r="L73" s="11">
        <f t="shared" si="1"/>
        <v>3691.98</v>
      </c>
    </row>
    <row r="74" spans="2:12" x14ac:dyDescent="0.3">
      <c r="B74" t="s">
        <v>96</v>
      </c>
      <c r="C74" s="8">
        <v>5</v>
      </c>
      <c r="D74" s="8"/>
      <c r="E74" s="8"/>
      <c r="F74" s="8"/>
      <c r="G74" s="8"/>
      <c r="H74" s="8"/>
      <c r="I74" s="11"/>
      <c r="J74" s="11"/>
      <c r="K74" s="11"/>
      <c r="L74" s="11">
        <f t="shared" si="1"/>
        <v>3696.98</v>
      </c>
    </row>
    <row r="75" spans="2:12" x14ac:dyDescent="0.3">
      <c r="B75" t="s">
        <v>96</v>
      </c>
      <c r="C75" s="8"/>
      <c r="D75" s="8">
        <v>10</v>
      </c>
      <c r="E75" s="8"/>
      <c r="F75" s="8"/>
      <c r="G75" s="8"/>
      <c r="H75" s="8"/>
      <c r="I75" s="11"/>
      <c r="J75" s="11"/>
      <c r="K75" s="11"/>
      <c r="L75" s="11">
        <f t="shared" si="1"/>
        <v>3706.98</v>
      </c>
    </row>
    <row r="76" spans="2:12" x14ac:dyDescent="0.3">
      <c r="B76" t="s">
        <v>58</v>
      </c>
      <c r="C76" s="8"/>
      <c r="D76" s="8">
        <v>10</v>
      </c>
      <c r="E76" s="8"/>
      <c r="F76" s="8"/>
      <c r="G76" s="8"/>
      <c r="H76" s="8"/>
      <c r="I76" s="11"/>
      <c r="J76" s="11"/>
      <c r="K76" s="11"/>
      <c r="L76" s="11">
        <f t="shared" si="1"/>
        <v>3716.98</v>
      </c>
    </row>
    <row r="77" spans="2:12" x14ac:dyDescent="0.3">
      <c r="B77" t="s">
        <v>34</v>
      </c>
      <c r="C77" s="8">
        <v>5</v>
      </c>
      <c r="D77" s="8"/>
      <c r="E77" s="8"/>
      <c r="F77" s="8"/>
      <c r="G77" s="8"/>
      <c r="H77" s="8"/>
      <c r="I77" s="11"/>
      <c r="J77" s="11"/>
      <c r="K77" s="11"/>
      <c r="L77" s="11">
        <f t="shared" si="1"/>
        <v>3721.98</v>
      </c>
    </row>
    <row r="78" spans="2:12" x14ac:dyDescent="0.3">
      <c r="B78" t="s">
        <v>34</v>
      </c>
      <c r="C78" s="8"/>
      <c r="D78" s="8">
        <v>10</v>
      </c>
      <c r="E78" s="8"/>
      <c r="F78" s="8"/>
      <c r="G78" s="8"/>
      <c r="H78" s="8"/>
      <c r="I78" s="11"/>
      <c r="J78" s="11"/>
      <c r="K78" s="11"/>
      <c r="L78" s="11">
        <f t="shared" si="1"/>
        <v>3731.98</v>
      </c>
    </row>
    <row r="79" spans="2:12" x14ac:dyDescent="0.3">
      <c r="B79" t="s">
        <v>79</v>
      </c>
      <c r="C79" s="8">
        <v>5</v>
      </c>
      <c r="D79" s="8"/>
      <c r="E79" s="8"/>
      <c r="F79" s="8"/>
      <c r="G79" s="8"/>
      <c r="H79" s="8"/>
      <c r="I79" s="11"/>
      <c r="J79" s="11"/>
      <c r="K79" s="11"/>
      <c r="L79" s="11">
        <f t="shared" si="1"/>
        <v>3736.98</v>
      </c>
    </row>
    <row r="80" spans="2:12" x14ac:dyDescent="0.3">
      <c r="B80" t="s">
        <v>58</v>
      </c>
      <c r="C80" s="8">
        <v>10</v>
      </c>
      <c r="D80" s="8"/>
      <c r="E80" s="8"/>
      <c r="F80" s="8"/>
      <c r="G80" s="8"/>
      <c r="H80" s="8"/>
      <c r="I80" s="11"/>
      <c r="J80" s="11"/>
      <c r="K80" s="11"/>
      <c r="L80" s="11">
        <f t="shared" si="1"/>
        <v>3746.98</v>
      </c>
    </row>
    <row r="81" spans="1:12" x14ac:dyDescent="0.3">
      <c r="B81" t="s">
        <v>97</v>
      </c>
      <c r="C81" s="8"/>
      <c r="D81" s="8">
        <v>20</v>
      </c>
      <c r="E81" s="8"/>
      <c r="F81" s="8"/>
      <c r="G81" s="8"/>
      <c r="H81" s="8"/>
      <c r="I81" s="11"/>
      <c r="J81" s="11"/>
      <c r="K81" s="11"/>
      <c r="L81" s="11">
        <f t="shared" si="1"/>
        <v>3766.98</v>
      </c>
    </row>
    <row r="82" spans="1:12" x14ac:dyDescent="0.3">
      <c r="B82" t="s">
        <v>96</v>
      </c>
      <c r="C82" s="8">
        <v>10</v>
      </c>
      <c r="D82" s="8"/>
      <c r="E82" s="8"/>
      <c r="F82" s="8"/>
      <c r="G82" s="8"/>
      <c r="H82" s="8"/>
      <c r="I82" s="11"/>
      <c r="J82" s="11"/>
      <c r="K82" s="11"/>
      <c r="L82" s="11">
        <f t="shared" si="1"/>
        <v>3776.98</v>
      </c>
    </row>
    <row r="83" spans="1:12" x14ac:dyDescent="0.3">
      <c r="B83" t="s">
        <v>89</v>
      </c>
      <c r="C83" s="8">
        <v>10</v>
      </c>
      <c r="D83" s="8"/>
      <c r="E83" s="8"/>
      <c r="F83" s="8"/>
      <c r="G83" s="8"/>
      <c r="H83" s="8"/>
      <c r="I83" s="11"/>
      <c r="J83" s="11"/>
      <c r="K83" s="11"/>
      <c r="L83" s="11">
        <f t="shared" si="1"/>
        <v>3786.98</v>
      </c>
    </row>
    <row r="84" spans="1:12" x14ac:dyDescent="0.3">
      <c r="B84" t="s">
        <v>97</v>
      </c>
      <c r="C84" s="8">
        <v>5</v>
      </c>
      <c r="D84" s="8"/>
      <c r="E84" s="8"/>
      <c r="F84" s="8"/>
      <c r="G84" s="8"/>
      <c r="H84" s="8"/>
      <c r="I84" s="11"/>
      <c r="J84" s="11"/>
      <c r="K84" s="11"/>
      <c r="L84" s="11">
        <f t="shared" si="1"/>
        <v>3791.98</v>
      </c>
    </row>
    <row r="85" spans="1:12" x14ac:dyDescent="0.3">
      <c r="B85" t="s">
        <v>98</v>
      </c>
      <c r="C85" s="8">
        <v>10</v>
      </c>
      <c r="D85" s="8"/>
      <c r="E85" s="8"/>
      <c r="F85" s="8"/>
      <c r="G85" s="8"/>
      <c r="H85" s="8"/>
      <c r="I85" s="11"/>
      <c r="J85" s="11"/>
      <c r="K85" s="11"/>
      <c r="L85" s="11">
        <f t="shared" si="1"/>
        <v>3801.98</v>
      </c>
    </row>
    <row r="86" spans="1:12" x14ac:dyDescent="0.3">
      <c r="A86" s="7">
        <v>45790</v>
      </c>
      <c r="B86" t="s">
        <v>45</v>
      </c>
      <c r="C86" s="8">
        <v>10</v>
      </c>
      <c r="D86" s="8"/>
      <c r="E86" s="8"/>
      <c r="F86" s="8"/>
      <c r="G86" s="8"/>
      <c r="H86" s="8"/>
      <c r="I86" s="11"/>
      <c r="J86" s="11"/>
      <c r="K86" s="11"/>
      <c r="L86" s="11">
        <f t="shared" si="1"/>
        <v>3811.98</v>
      </c>
    </row>
    <row r="87" spans="1:12" x14ac:dyDescent="0.3">
      <c r="B87" t="s">
        <v>95</v>
      </c>
      <c r="C87" s="8">
        <v>5</v>
      </c>
      <c r="D87" s="8"/>
      <c r="E87" s="8"/>
      <c r="F87" s="8"/>
      <c r="G87" s="8"/>
      <c r="H87" s="8"/>
      <c r="I87" s="11"/>
      <c r="J87" s="11"/>
      <c r="K87" s="11"/>
      <c r="L87" s="11">
        <f t="shared" si="1"/>
        <v>3816.98</v>
      </c>
    </row>
    <row r="88" spans="1:12" x14ac:dyDescent="0.3">
      <c r="B88" t="s">
        <v>76</v>
      </c>
      <c r="C88" s="8">
        <v>5</v>
      </c>
      <c r="D88" s="8"/>
      <c r="E88" s="8"/>
      <c r="F88" s="8"/>
      <c r="G88" s="8"/>
      <c r="H88" s="8"/>
      <c r="I88" s="11"/>
      <c r="J88" s="11"/>
      <c r="K88" s="11"/>
      <c r="L88" s="11">
        <f t="shared" si="1"/>
        <v>3821.98</v>
      </c>
    </row>
    <row r="89" spans="1:12" x14ac:dyDescent="0.3">
      <c r="A89" s="7">
        <v>45791</v>
      </c>
      <c r="B89" t="s">
        <v>90</v>
      </c>
      <c r="C89" s="8">
        <v>10</v>
      </c>
      <c r="D89" s="8"/>
      <c r="E89" s="8"/>
      <c r="F89" s="8"/>
      <c r="G89" s="8"/>
      <c r="H89" s="8"/>
      <c r="I89" s="11"/>
      <c r="J89" s="11"/>
      <c r="K89" s="11"/>
      <c r="L89" s="11">
        <f t="shared" si="1"/>
        <v>3831.98</v>
      </c>
    </row>
    <row r="90" spans="1:12" x14ac:dyDescent="0.3">
      <c r="A90" s="7">
        <v>45792</v>
      </c>
      <c r="B90" t="s">
        <v>39</v>
      </c>
      <c r="C90" s="8">
        <v>10</v>
      </c>
      <c r="D90" s="8"/>
      <c r="E90" s="8"/>
      <c r="F90" s="8"/>
      <c r="G90" s="8"/>
      <c r="H90" s="8"/>
      <c r="I90" s="11"/>
      <c r="J90" s="11"/>
      <c r="K90" s="11"/>
      <c r="L90" s="11">
        <f t="shared" si="1"/>
        <v>3841.98</v>
      </c>
    </row>
    <row r="91" spans="1:12" x14ac:dyDescent="0.3">
      <c r="A91" s="7"/>
      <c r="B91" t="s">
        <v>105</v>
      </c>
      <c r="C91" s="8">
        <v>5</v>
      </c>
      <c r="D91" s="8"/>
      <c r="E91" s="8"/>
      <c r="F91" s="8"/>
      <c r="G91" s="8"/>
      <c r="H91" s="8"/>
      <c r="I91" s="11"/>
      <c r="J91" s="11"/>
      <c r="K91" s="11"/>
      <c r="L91" s="11">
        <f t="shared" si="1"/>
        <v>3846.98</v>
      </c>
    </row>
    <row r="92" spans="1:12" x14ac:dyDescent="0.3">
      <c r="A92" s="7"/>
      <c r="B92" t="s">
        <v>67</v>
      </c>
      <c r="C92" s="8">
        <v>5</v>
      </c>
      <c r="D92" s="8"/>
      <c r="E92" s="8"/>
      <c r="F92" s="8"/>
      <c r="G92" s="8"/>
      <c r="H92" s="8"/>
      <c r="I92" s="11"/>
      <c r="J92" s="11"/>
      <c r="K92" s="11"/>
      <c r="L92" s="11">
        <f t="shared" si="1"/>
        <v>3851.98</v>
      </c>
    </row>
    <row r="93" spans="1:12" x14ac:dyDescent="0.3">
      <c r="A93" s="7">
        <v>45793</v>
      </c>
      <c r="B93" t="s">
        <v>99</v>
      </c>
      <c r="C93" s="8">
        <v>10</v>
      </c>
      <c r="D93" s="8"/>
      <c r="E93" s="8"/>
      <c r="F93" s="8"/>
      <c r="G93" s="8"/>
      <c r="H93" s="8"/>
      <c r="I93" s="11"/>
      <c r="J93" s="11"/>
      <c r="K93" s="11"/>
      <c r="L93" s="11">
        <f t="shared" si="1"/>
        <v>3861.98</v>
      </c>
    </row>
    <row r="94" spans="1:12" x14ac:dyDescent="0.3">
      <c r="B94" t="s">
        <v>38</v>
      </c>
      <c r="C94" s="8">
        <v>5</v>
      </c>
      <c r="D94" s="8"/>
      <c r="E94" s="8"/>
      <c r="F94" s="8"/>
      <c r="G94" s="8"/>
      <c r="H94" s="8"/>
      <c r="I94" s="11"/>
      <c r="J94" s="11"/>
      <c r="K94" s="11"/>
      <c r="L94" s="11">
        <f t="shared" si="1"/>
        <v>3866.98</v>
      </c>
    </row>
    <row r="95" spans="1:12" x14ac:dyDescent="0.3">
      <c r="A95" s="7">
        <v>45796</v>
      </c>
      <c r="B95" t="s">
        <v>100</v>
      </c>
      <c r="C95" s="8">
        <v>0.02</v>
      </c>
      <c r="D95" s="8"/>
      <c r="E95" s="8"/>
      <c r="F95" s="8"/>
      <c r="G95" s="8"/>
      <c r="H95" s="8"/>
      <c r="I95" s="11"/>
      <c r="J95" s="11"/>
      <c r="K95" s="11"/>
      <c r="L95" s="11">
        <f t="shared" si="1"/>
        <v>3867</v>
      </c>
    </row>
    <row r="96" spans="1:12" x14ac:dyDescent="0.3">
      <c r="B96" t="s">
        <v>12</v>
      </c>
      <c r="C96" s="8">
        <v>10</v>
      </c>
      <c r="D96" s="8"/>
      <c r="E96" s="8"/>
      <c r="F96" s="8"/>
      <c r="G96" s="8"/>
      <c r="H96" s="8"/>
      <c r="I96" s="11"/>
      <c r="J96" s="11"/>
      <c r="K96" s="11"/>
      <c r="L96" s="11">
        <f t="shared" si="1"/>
        <v>3877</v>
      </c>
    </row>
    <row r="97" spans="1:12" x14ac:dyDescent="0.3">
      <c r="B97" t="s">
        <v>95</v>
      </c>
      <c r="C97" s="8">
        <v>5</v>
      </c>
      <c r="D97" s="8"/>
      <c r="E97" s="8"/>
      <c r="F97" s="8"/>
      <c r="G97" s="8"/>
      <c r="H97" s="8"/>
      <c r="I97" s="11"/>
      <c r="J97" s="11"/>
      <c r="K97" s="11"/>
      <c r="L97" s="11">
        <f t="shared" si="1"/>
        <v>3882</v>
      </c>
    </row>
    <row r="98" spans="1:12" x14ac:dyDescent="0.3">
      <c r="B98" t="s">
        <v>47</v>
      </c>
      <c r="C98" s="8">
        <v>5</v>
      </c>
      <c r="D98" s="8">
        <v>10</v>
      </c>
      <c r="E98" s="8"/>
      <c r="F98" s="8"/>
      <c r="G98" s="8"/>
      <c r="H98" s="8"/>
      <c r="I98" s="11"/>
      <c r="J98" s="11"/>
      <c r="K98" s="11"/>
      <c r="L98" s="11">
        <f t="shared" si="1"/>
        <v>3897</v>
      </c>
    </row>
    <row r="99" spans="1:12" x14ac:dyDescent="0.3">
      <c r="B99" t="s">
        <v>101</v>
      </c>
      <c r="C99" s="8">
        <v>10</v>
      </c>
      <c r="D99" s="8"/>
      <c r="E99" s="8"/>
      <c r="F99" s="8"/>
      <c r="G99" s="8"/>
      <c r="H99" s="8"/>
      <c r="I99" s="11"/>
      <c r="J99" s="11"/>
      <c r="K99" s="11"/>
      <c r="L99" s="11">
        <f t="shared" si="1"/>
        <v>3907</v>
      </c>
    </row>
    <row r="100" spans="1:12" x14ac:dyDescent="0.3">
      <c r="B100" t="s">
        <v>102</v>
      </c>
      <c r="C100" s="8">
        <v>10</v>
      </c>
      <c r="D100" s="8"/>
      <c r="E100" s="8"/>
      <c r="F100" s="8"/>
      <c r="G100" s="8"/>
      <c r="H100" s="8"/>
      <c r="I100" s="11"/>
      <c r="J100" s="11"/>
      <c r="K100" s="11"/>
      <c r="L100" s="11">
        <f t="shared" si="1"/>
        <v>3917</v>
      </c>
    </row>
    <row r="101" spans="1:12" x14ac:dyDescent="0.3">
      <c r="B101" t="s">
        <v>96</v>
      </c>
      <c r="C101" s="8">
        <v>15</v>
      </c>
      <c r="D101" s="8"/>
      <c r="E101" s="8"/>
      <c r="F101" s="8"/>
      <c r="G101" s="8"/>
      <c r="H101" s="8"/>
      <c r="I101" s="11"/>
      <c r="J101" s="11"/>
      <c r="K101" s="11"/>
      <c r="L101" s="11">
        <f t="shared" si="1"/>
        <v>3932</v>
      </c>
    </row>
    <row r="102" spans="1:12" x14ac:dyDescent="0.3">
      <c r="B102" t="s">
        <v>34</v>
      </c>
      <c r="C102" s="8">
        <v>5</v>
      </c>
      <c r="D102" s="8"/>
      <c r="E102" s="8"/>
      <c r="F102" s="8"/>
      <c r="G102" s="8"/>
      <c r="H102" s="8"/>
      <c r="I102" s="11"/>
      <c r="J102" s="11"/>
      <c r="K102" s="11"/>
      <c r="L102" s="11">
        <f t="shared" si="1"/>
        <v>3937</v>
      </c>
    </row>
    <row r="103" spans="1:12" x14ac:dyDescent="0.3">
      <c r="B103" t="s">
        <v>54</v>
      </c>
      <c r="C103" s="8">
        <v>5</v>
      </c>
      <c r="D103" s="8"/>
      <c r="E103" s="8"/>
      <c r="F103" s="8"/>
      <c r="G103" s="8"/>
      <c r="H103" s="8"/>
      <c r="I103" s="11"/>
      <c r="J103" s="11"/>
      <c r="K103" s="11"/>
      <c r="L103" s="11">
        <f t="shared" si="1"/>
        <v>3942</v>
      </c>
    </row>
    <row r="104" spans="1:12" x14ac:dyDescent="0.3">
      <c r="B104" t="s">
        <v>98</v>
      </c>
      <c r="C104" s="8">
        <v>10</v>
      </c>
      <c r="D104" s="8"/>
      <c r="E104" s="8"/>
      <c r="F104" s="8"/>
      <c r="G104" s="8"/>
      <c r="H104" s="8"/>
      <c r="I104" s="11"/>
      <c r="J104" s="11"/>
      <c r="K104" s="11"/>
      <c r="L104" s="11">
        <f t="shared" si="1"/>
        <v>3952</v>
      </c>
    </row>
    <row r="105" spans="1:12" x14ac:dyDescent="0.3">
      <c r="B105" t="s">
        <v>58</v>
      </c>
      <c r="C105" s="8">
        <v>10</v>
      </c>
      <c r="D105" s="8"/>
      <c r="E105" s="8"/>
      <c r="F105" s="8"/>
      <c r="G105" s="8"/>
      <c r="H105" s="8"/>
      <c r="I105" s="11"/>
      <c r="J105" s="11"/>
      <c r="K105" s="11"/>
      <c r="L105" s="11">
        <f t="shared" si="1"/>
        <v>3962</v>
      </c>
    </row>
    <row r="106" spans="1:12" x14ac:dyDescent="0.3">
      <c r="B106" t="s">
        <v>92</v>
      </c>
      <c r="C106" s="8">
        <v>5</v>
      </c>
      <c r="D106" s="8"/>
      <c r="E106" s="8"/>
      <c r="F106" s="8"/>
      <c r="G106" s="8"/>
      <c r="H106" s="8"/>
      <c r="I106" s="11"/>
      <c r="J106" s="11"/>
      <c r="K106" s="11"/>
      <c r="L106" s="11">
        <f t="shared" si="1"/>
        <v>3967</v>
      </c>
    </row>
    <row r="107" spans="1:12" x14ac:dyDescent="0.3">
      <c r="A107" s="7">
        <v>45798</v>
      </c>
      <c r="B107" t="s">
        <v>103</v>
      </c>
      <c r="C107" s="8">
        <v>0.01</v>
      </c>
      <c r="D107" s="8"/>
      <c r="E107" s="8"/>
      <c r="F107" s="8"/>
      <c r="G107" s="8"/>
      <c r="H107" s="8"/>
      <c r="I107" s="11"/>
      <c r="J107" s="11"/>
      <c r="K107" s="11"/>
      <c r="L107" s="11">
        <f t="shared" si="1"/>
        <v>3967.01</v>
      </c>
    </row>
    <row r="108" spans="1:12" x14ac:dyDescent="0.3">
      <c r="B108" t="s">
        <v>76</v>
      </c>
      <c r="C108" s="8">
        <v>5</v>
      </c>
      <c r="D108" s="8"/>
      <c r="E108" s="8"/>
      <c r="F108" s="8"/>
      <c r="G108" s="8"/>
      <c r="H108" s="8"/>
      <c r="I108" s="11"/>
      <c r="J108" s="11"/>
      <c r="K108" s="11"/>
      <c r="L108" s="11">
        <f t="shared" si="1"/>
        <v>3972.01</v>
      </c>
    </row>
    <row r="109" spans="1:12" x14ac:dyDescent="0.3">
      <c r="B109" t="s">
        <v>103</v>
      </c>
      <c r="C109" s="8">
        <v>5</v>
      </c>
      <c r="D109" s="8"/>
      <c r="E109" s="8"/>
      <c r="F109" s="8"/>
      <c r="G109" s="8"/>
      <c r="H109" s="8"/>
      <c r="I109" s="11"/>
      <c r="J109" s="11"/>
      <c r="K109" s="11"/>
      <c r="L109" s="11">
        <f t="shared" si="1"/>
        <v>3977.01</v>
      </c>
    </row>
    <row r="110" spans="1:12" x14ac:dyDescent="0.3">
      <c r="B110" t="s">
        <v>81</v>
      </c>
      <c r="C110" s="8">
        <v>10</v>
      </c>
      <c r="D110" s="8"/>
      <c r="E110" s="8"/>
      <c r="F110" s="8"/>
      <c r="G110" s="8"/>
      <c r="H110" s="8"/>
      <c r="I110" s="11"/>
      <c r="J110" s="11"/>
      <c r="K110" s="11"/>
      <c r="L110" s="11">
        <f t="shared" si="1"/>
        <v>3987.01</v>
      </c>
    </row>
    <row r="111" spans="1:12" x14ac:dyDescent="0.3">
      <c r="A111" s="7">
        <v>45799</v>
      </c>
      <c r="B111" t="s">
        <v>104</v>
      </c>
      <c r="C111" s="8">
        <v>5</v>
      </c>
      <c r="D111" s="8"/>
      <c r="E111" s="8"/>
      <c r="F111" s="8"/>
      <c r="G111" s="8"/>
      <c r="H111" s="8"/>
      <c r="I111" s="11"/>
      <c r="J111" s="11"/>
      <c r="K111" s="11"/>
      <c r="L111" s="11">
        <f t="shared" si="1"/>
        <v>3992.01</v>
      </c>
    </row>
    <row r="112" spans="1:12" x14ac:dyDescent="0.3">
      <c r="B112" t="s">
        <v>88</v>
      </c>
      <c r="C112" s="8">
        <v>10</v>
      </c>
      <c r="D112" s="8"/>
      <c r="E112" s="8"/>
      <c r="F112" s="8"/>
      <c r="G112" s="8"/>
      <c r="H112" s="8"/>
      <c r="I112" s="11"/>
      <c r="J112" s="11"/>
      <c r="K112" s="11"/>
      <c r="L112" s="11">
        <f t="shared" si="1"/>
        <v>4002.01</v>
      </c>
    </row>
    <row r="113" spans="1:12" x14ac:dyDescent="0.3">
      <c r="B113" t="s">
        <v>105</v>
      </c>
      <c r="C113" s="8">
        <v>5</v>
      </c>
      <c r="D113" s="8"/>
      <c r="E113" s="8"/>
      <c r="F113" s="8"/>
      <c r="G113" s="8"/>
      <c r="H113" s="8"/>
      <c r="I113" s="11"/>
      <c r="J113" s="11"/>
      <c r="K113" s="11"/>
      <c r="L113" s="11">
        <f t="shared" si="1"/>
        <v>4007.01</v>
      </c>
    </row>
    <row r="114" spans="1:12" x14ac:dyDescent="0.3">
      <c r="B114" t="s">
        <v>84</v>
      </c>
      <c r="C114" s="8">
        <v>5</v>
      </c>
      <c r="D114" s="8"/>
      <c r="E114" s="8"/>
      <c r="F114" s="8"/>
      <c r="G114" s="8"/>
      <c r="H114" s="8"/>
      <c r="I114" s="11"/>
      <c r="J114" s="11"/>
      <c r="K114" s="11"/>
      <c r="L114" s="11">
        <f t="shared" si="1"/>
        <v>4012.01</v>
      </c>
    </row>
    <row r="115" spans="1:12" x14ac:dyDescent="0.3">
      <c r="A115" s="7">
        <v>45800</v>
      </c>
      <c r="B115" t="s">
        <v>86</v>
      </c>
      <c r="C115" s="8">
        <v>10</v>
      </c>
      <c r="D115" s="8"/>
      <c r="E115" s="8"/>
      <c r="F115" s="8"/>
      <c r="G115" s="8"/>
      <c r="H115" s="8"/>
      <c r="I115" s="11"/>
      <c r="J115" s="11"/>
      <c r="K115" s="11"/>
      <c r="L115" s="11">
        <f t="shared" si="1"/>
        <v>4022.01</v>
      </c>
    </row>
    <row r="116" spans="1:12" x14ac:dyDescent="0.3">
      <c r="A116" s="7">
        <v>45804</v>
      </c>
      <c r="B116" t="s">
        <v>76</v>
      </c>
      <c r="C116" s="8">
        <v>5</v>
      </c>
      <c r="D116" s="8"/>
      <c r="E116" s="8"/>
      <c r="F116" s="8"/>
      <c r="G116" s="8"/>
      <c r="H116" s="8"/>
      <c r="I116" s="11"/>
      <c r="J116" s="11"/>
      <c r="K116" s="11"/>
      <c r="L116" s="11">
        <f t="shared" si="1"/>
        <v>4027.01</v>
      </c>
    </row>
    <row r="117" spans="1:12" x14ac:dyDescent="0.3">
      <c r="B117" t="s">
        <v>106</v>
      </c>
      <c r="C117" s="8">
        <v>5</v>
      </c>
      <c r="D117" s="8"/>
      <c r="E117" s="8"/>
      <c r="F117" s="8"/>
      <c r="G117" s="8"/>
      <c r="H117" s="8"/>
      <c r="I117" s="11"/>
      <c r="J117" s="11"/>
      <c r="K117" s="11"/>
      <c r="L117" s="11">
        <f t="shared" si="1"/>
        <v>4032.01</v>
      </c>
    </row>
    <row r="118" spans="1:12" x14ac:dyDescent="0.3">
      <c r="B118" t="s">
        <v>35</v>
      </c>
      <c r="C118" s="8">
        <v>10</v>
      </c>
      <c r="D118" s="8"/>
      <c r="E118" s="8"/>
      <c r="F118" s="8"/>
      <c r="G118" s="8"/>
      <c r="H118" s="8"/>
      <c r="I118" s="11"/>
      <c r="J118" s="11"/>
      <c r="K118" s="11"/>
      <c r="L118" s="11">
        <f t="shared" si="1"/>
        <v>4042.01</v>
      </c>
    </row>
    <row r="119" spans="1:12" x14ac:dyDescent="0.3">
      <c r="B119" t="s">
        <v>107</v>
      </c>
      <c r="C119" s="8">
        <v>5</v>
      </c>
      <c r="D119" s="8"/>
      <c r="E119" s="8"/>
      <c r="F119" s="8"/>
      <c r="G119" s="8"/>
      <c r="H119" s="8"/>
      <c r="I119" s="11"/>
      <c r="J119" s="11"/>
      <c r="K119" s="11"/>
      <c r="L119" s="11">
        <f t="shared" si="1"/>
        <v>4047.01</v>
      </c>
    </row>
    <row r="120" spans="1:12" x14ac:dyDescent="0.3">
      <c r="B120" t="s">
        <v>51</v>
      </c>
      <c r="C120" s="8">
        <v>5</v>
      </c>
      <c r="D120" s="8"/>
      <c r="E120" s="8"/>
      <c r="F120" s="8"/>
      <c r="G120" s="8"/>
      <c r="H120" s="8"/>
      <c r="I120" s="11"/>
      <c r="J120" s="11"/>
      <c r="K120" s="11"/>
      <c r="L120" s="11">
        <f t="shared" si="1"/>
        <v>4052.01</v>
      </c>
    </row>
    <row r="121" spans="1:12" x14ac:dyDescent="0.3">
      <c r="B121" t="s">
        <v>108</v>
      </c>
      <c r="C121" s="8">
        <v>10</v>
      </c>
      <c r="D121" s="8"/>
      <c r="E121" s="8"/>
      <c r="F121" s="8"/>
      <c r="G121" s="8"/>
      <c r="H121" s="8"/>
      <c r="I121" s="11"/>
      <c r="J121" s="11"/>
      <c r="K121" s="11"/>
      <c r="L121" s="11">
        <f t="shared" si="1"/>
        <v>4062.01</v>
      </c>
    </row>
    <row r="122" spans="1:12" x14ac:dyDescent="0.3">
      <c r="B122" t="s">
        <v>73</v>
      </c>
      <c r="C122" s="8">
        <v>5</v>
      </c>
      <c r="D122" s="8"/>
      <c r="E122" s="8"/>
      <c r="F122" s="8"/>
      <c r="G122" s="8"/>
      <c r="H122" s="8"/>
      <c r="I122" s="11"/>
      <c r="J122" s="11"/>
      <c r="K122" s="11"/>
      <c r="L122" s="11">
        <f t="shared" si="1"/>
        <v>4067.01</v>
      </c>
    </row>
    <row r="123" spans="1:12" x14ac:dyDescent="0.3">
      <c r="B123" t="s">
        <v>109</v>
      </c>
      <c r="C123" s="8">
        <v>5</v>
      </c>
      <c r="D123" s="8"/>
      <c r="E123" s="8"/>
      <c r="F123" s="8"/>
      <c r="G123" s="8"/>
      <c r="H123" s="8"/>
      <c r="I123" s="11"/>
      <c r="J123" s="11"/>
      <c r="K123" s="11"/>
      <c r="L123" s="11">
        <f t="shared" si="1"/>
        <v>4072.01</v>
      </c>
    </row>
    <row r="124" spans="1:12" x14ac:dyDescent="0.3">
      <c r="B124" t="s">
        <v>110</v>
      </c>
      <c r="C124" s="8">
        <v>5</v>
      </c>
      <c r="D124" s="8"/>
      <c r="E124" s="8"/>
      <c r="F124" s="8"/>
      <c r="G124" s="8"/>
      <c r="H124" s="8"/>
      <c r="I124" s="11"/>
      <c r="J124" s="11"/>
      <c r="K124" s="11"/>
      <c r="L124" s="11">
        <f t="shared" si="1"/>
        <v>4077.01</v>
      </c>
    </row>
    <row r="125" spans="1:12" x14ac:dyDescent="0.3">
      <c r="B125" t="s">
        <v>111</v>
      </c>
      <c r="C125" s="8">
        <v>5</v>
      </c>
      <c r="D125" s="8"/>
      <c r="E125" s="8"/>
      <c r="F125" s="8"/>
      <c r="G125" s="8"/>
      <c r="H125" s="8"/>
      <c r="I125" s="11"/>
      <c r="J125" s="11"/>
      <c r="K125" s="11"/>
      <c r="L125" s="11">
        <f t="shared" si="1"/>
        <v>4082.01</v>
      </c>
    </row>
    <row r="126" spans="1:12" x14ac:dyDescent="0.3">
      <c r="B126" t="s">
        <v>50</v>
      </c>
      <c r="C126" s="8">
        <v>5</v>
      </c>
      <c r="D126" s="8"/>
      <c r="E126" s="8"/>
      <c r="F126" s="8"/>
      <c r="G126" s="8"/>
      <c r="H126" s="8"/>
      <c r="I126" s="11"/>
      <c r="J126" s="11"/>
      <c r="K126" s="11"/>
      <c r="L126" s="11">
        <f t="shared" si="1"/>
        <v>4087.01</v>
      </c>
    </row>
    <row r="127" spans="1:12" x14ac:dyDescent="0.3">
      <c r="B127" t="s">
        <v>105</v>
      </c>
      <c r="C127" s="8">
        <v>5</v>
      </c>
      <c r="D127" s="8"/>
      <c r="E127" s="8"/>
      <c r="F127" s="8"/>
      <c r="G127" s="8"/>
      <c r="H127" s="8"/>
      <c r="I127" s="11"/>
      <c r="J127" s="11"/>
      <c r="K127" s="11"/>
      <c r="L127" s="11">
        <f t="shared" si="1"/>
        <v>4092.01</v>
      </c>
    </row>
    <row r="128" spans="1:12" x14ac:dyDescent="0.3">
      <c r="B128" t="s">
        <v>88</v>
      </c>
      <c r="C128" s="8">
        <v>5</v>
      </c>
      <c r="D128" s="8"/>
      <c r="E128" s="8"/>
      <c r="F128" s="8"/>
      <c r="G128" s="8"/>
      <c r="H128" s="8"/>
      <c r="I128" s="11"/>
      <c r="J128" s="11"/>
      <c r="K128" s="11"/>
      <c r="L128" s="11">
        <f t="shared" si="1"/>
        <v>4097.01</v>
      </c>
    </row>
    <row r="129" spans="1:12" x14ac:dyDescent="0.3">
      <c r="B129" t="s">
        <v>34</v>
      </c>
      <c r="C129" s="8">
        <v>5</v>
      </c>
      <c r="D129" s="8"/>
      <c r="E129" s="8"/>
      <c r="F129" s="8"/>
      <c r="G129" s="8"/>
      <c r="H129" s="8"/>
      <c r="I129" s="11"/>
      <c r="J129" s="11"/>
      <c r="K129" s="11"/>
      <c r="L129" s="11">
        <f t="shared" si="1"/>
        <v>4102.01</v>
      </c>
    </row>
    <row r="130" spans="1:12" x14ac:dyDescent="0.3">
      <c r="B130" t="s">
        <v>67</v>
      </c>
      <c r="C130" s="8">
        <v>10</v>
      </c>
      <c r="D130" s="8"/>
      <c r="E130" s="8"/>
      <c r="F130" s="8"/>
      <c r="G130" s="8"/>
      <c r="H130" s="8"/>
      <c r="I130" s="11"/>
      <c r="J130" s="11"/>
      <c r="K130" s="11"/>
      <c r="L130" s="11">
        <f t="shared" si="1"/>
        <v>4112.01</v>
      </c>
    </row>
    <row r="131" spans="1:12" x14ac:dyDescent="0.3">
      <c r="B131" t="s">
        <v>92</v>
      </c>
      <c r="C131" s="8">
        <v>5</v>
      </c>
      <c r="D131" s="8"/>
      <c r="E131" s="8"/>
      <c r="F131" s="8"/>
      <c r="G131" s="8"/>
      <c r="H131" s="8"/>
      <c r="I131" s="11"/>
      <c r="J131" s="11"/>
      <c r="K131" s="11"/>
      <c r="L131" s="11">
        <f t="shared" si="1"/>
        <v>4117.01</v>
      </c>
    </row>
    <row r="132" spans="1:12" x14ac:dyDescent="0.3">
      <c r="B132" t="s">
        <v>84</v>
      </c>
      <c r="C132" s="8">
        <v>5</v>
      </c>
      <c r="D132" s="8"/>
      <c r="E132" s="8"/>
      <c r="F132" s="8"/>
      <c r="G132" s="8"/>
      <c r="H132" s="8"/>
      <c r="I132" s="11"/>
      <c r="J132" s="11"/>
      <c r="K132" s="11"/>
      <c r="L132" s="11">
        <f t="shared" si="1"/>
        <v>4122.01</v>
      </c>
    </row>
    <row r="133" spans="1:12" x14ac:dyDescent="0.3">
      <c r="B133" t="s">
        <v>59</v>
      </c>
      <c r="C133" s="8">
        <v>5</v>
      </c>
      <c r="D133" s="8"/>
      <c r="E133" s="8"/>
      <c r="F133" s="8"/>
      <c r="G133" s="8"/>
      <c r="H133" s="8"/>
      <c r="I133" s="11"/>
      <c r="J133" s="11"/>
      <c r="K133" s="11"/>
      <c r="L133" s="11">
        <f t="shared" ref="L133:L151" si="2">L132+C133+D133+E133+F133+G133-I133-J133</f>
        <v>4127.01</v>
      </c>
    </row>
    <row r="134" spans="1:12" x14ac:dyDescent="0.3">
      <c r="A134" s="7">
        <v>45805</v>
      </c>
      <c r="B134" t="s">
        <v>73</v>
      </c>
      <c r="C134" s="8">
        <v>5</v>
      </c>
      <c r="D134" s="8"/>
      <c r="E134" s="8"/>
      <c r="F134" s="8"/>
      <c r="G134" s="8"/>
      <c r="H134" s="8"/>
      <c r="I134" s="11"/>
      <c r="J134" s="11"/>
      <c r="K134" s="11"/>
      <c r="L134" s="11">
        <f t="shared" si="2"/>
        <v>4132.01</v>
      </c>
    </row>
    <row r="135" spans="1:12" x14ac:dyDescent="0.3">
      <c r="B135" t="s">
        <v>47</v>
      </c>
      <c r="C135" s="8"/>
      <c r="D135" s="8">
        <v>10</v>
      </c>
      <c r="E135" s="8"/>
      <c r="F135" s="8"/>
      <c r="G135" s="8"/>
      <c r="H135" s="8"/>
      <c r="I135" s="11"/>
      <c r="J135" s="11"/>
      <c r="K135" s="11"/>
      <c r="L135" s="11">
        <f t="shared" si="2"/>
        <v>4142.01</v>
      </c>
    </row>
    <row r="136" spans="1:12" x14ac:dyDescent="0.3">
      <c r="B136" t="s">
        <v>51</v>
      </c>
      <c r="C136" s="8">
        <v>5</v>
      </c>
      <c r="D136" s="8"/>
      <c r="E136" s="8"/>
      <c r="F136" s="8"/>
      <c r="G136" s="8"/>
      <c r="H136" s="8"/>
      <c r="I136" s="11"/>
      <c r="J136" s="11"/>
      <c r="K136" s="11"/>
      <c r="L136" s="11">
        <f t="shared" si="2"/>
        <v>4147.01</v>
      </c>
    </row>
    <row r="137" spans="1:12" x14ac:dyDescent="0.3">
      <c r="B137" t="s">
        <v>308</v>
      </c>
      <c r="C137" s="8"/>
      <c r="D137" s="8"/>
      <c r="E137" s="8">
        <v>50</v>
      </c>
      <c r="F137" s="8"/>
      <c r="G137" s="8"/>
      <c r="H137" s="8"/>
      <c r="I137" s="11"/>
      <c r="J137" s="11"/>
      <c r="K137" s="11"/>
      <c r="L137" s="11">
        <f t="shared" si="2"/>
        <v>4197.01</v>
      </c>
    </row>
    <row r="138" spans="1:12" x14ac:dyDescent="0.3">
      <c r="B138" t="s">
        <v>13</v>
      </c>
      <c r="C138" s="8">
        <v>5</v>
      </c>
      <c r="D138" s="8"/>
      <c r="E138" s="8"/>
      <c r="F138" s="8"/>
      <c r="G138" s="8"/>
      <c r="H138" s="8"/>
      <c r="I138" s="11"/>
      <c r="J138" s="11"/>
      <c r="K138" s="11"/>
      <c r="L138" s="11">
        <f t="shared" si="2"/>
        <v>4202.01</v>
      </c>
    </row>
    <row r="139" spans="1:12" x14ac:dyDescent="0.3">
      <c r="B139" t="s">
        <v>94</v>
      </c>
      <c r="C139" s="8">
        <v>15</v>
      </c>
      <c r="D139" s="8"/>
      <c r="E139" s="8"/>
      <c r="F139" s="8"/>
      <c r="G139" s="8"/>
      <c r="H139" s="8"/>
      <c r="I139" s="11"/>
      <c r="J139" s="11"/>
      <c r="K139" s="11"/>
      <c r="L139" s="11">
        <f t="shared" si="2"/>
        <v>4217.01</v>
      </c>
    </row>
    <row r="140" spans="1:12" x14ac:dyDescent="0.3">
      <c r="B140" t="s">
        <v>12</v>
      </c>
      <c r="C140" s="8">
        <v>10</v>
      </c>
      <c r="D140" s="8"/>
      <c r="E140" s="8"/>
      <c r="F140" s="8"/>
      <c r="G140" s="8"/>
      <c r="H140" s="8"/>
      <c r="I140" s="11"/>
      <c r="J140" s="11"/>
      <c r="K140" s="11"/>
      <c r="L140" s="11">
        <f t="shared" si="2"/>
        <v>4227.01</v>
      </c>
    </row>
    <row r="141" spans="1:12" x14ac:dyDescent="0.3">
      <c r="B141" t="s">
        <v>47</v>
      </c>
      <c r="C141" s="8">
        <v>5</v>
      </c>
      <c r="D141" s="8"/>
      <c r="E141" s="8"/>
      <c r="F141" s="8"/>
      <c r="G141" s="8"/>
      <c r="H141" s="8"/>
      <c r="I141" s="11"/>
      <c r="J141" s="11"/>
      <c r="K141" s="11"/>
      <c r="L141" s="11">
        <f t="shared" si="2"/>
        <v>4232.01</v>
      </c>
    </row>
    <row r="142" spans="1:12" x14ac:dyDescent="0.3">
      <c r="B142" t="s">
        <v>89</v>
      </c>
      <c r="C142" s="8">
        <v>10</v>
      </c>
      <c r="D142" s="8"/>
      <c r="E142" s="8"/>
      <c r="F142" s="8"/>
      <c r="G142" s="8"/>
      <c r="H142" s="8"/>
      <c r="I142" s="11"/>
      <c r="J142" s="11"/>
      <c r="K142" s="11"/>
      <c r="L142" s="11">
        <f t="shared" si="2"/>
        <v>4242.01</v>
      </c>
    </row>
    <row r="143" spans="1:12" x14ac:dyDescent="0.3">
      <c r="B143" t="s">
        <v>34</v>
      </c>
      <c r="C143" s="8">
        <v>5</v>
      </c>
      <c r="D143" s="8"/>
      <c r="E143" s="8"/>
      <c r="F143" s="8"/>
      <c r="G143" s="8"/>
      <c r="H143" s="8"/>
      <c r="I143" s="11"/>
      <c r="J143" s="11"/>
      <c r="K143" s="11"/>
      <c r="L143" s="11">
        <f t="shared" si="2"/>
        <v>4247.01</v>
      </c>
    </row>
    <row r="144" spans="1:12" x14ac:dyDescent="0.3">
      <c r="B144" t="s">
        <v>96</v>
      </c>
      <c r="C144" s="8">
        <v>10</v>
      </c>
      <c r="D144" s="8"/>
      <c r="E144" s="8"/>
      <c r="F144" s="8"/>
      <c r="G144" s="8"/>
      <c r="H144" s="8"/>
      <c r="I144" s="11"/>
      <c r="J144" s="11"/>
      <c r="K144" s="11"/>
      <c r="L144" s="11">
        <f t="shared" si="2"/>
        <v>4257.01</v>
      </c>
    </row>
    <row r="145" spans="1:12" x14ac:dyDescent="0.3">
      <c r="B145" t="s">
        <v>58</v>
      </c>
      <c r="C145" s="8">
        <v>10</v>
      </c>
      <c r="D145" s="8"/>
      <c r="E145" s="8"/>
      <c r="F145" s="8"/>
      <c r="G145" s="8"/>
      <c r="H145" s="8"/>
      <c r="I145" s="11"/>
      <c r="J145" s="11"/>
      <c r="K145" s="11"/>
      <c r="L145" s="11">
        <f t="shared" si="2"/>
        <v>4267.01</v>
      </c>
    </row>
    <row r="146" spans="1:12" x14ac:dyDescent="0.3">
      <c r="A146" s="7">
        <v>45806</v>
      </c>
      <c r="B146" t="s">
        <v>104</v>
      </c>
      <c r="C146" s="8">
        <v>5</v>
      </c>
      <c r="D146" s="8"/>
      <c r="E146" s="8"/>
      <c r="F146" s="8"/>
      <c r="G146" s="8"/>
      <c r="H146" s="8"/>
      <c r="I146" s="11"/>
      <c r="J146" s="11"/>
      <c r="K146" s="11"/>
      <c r="L146" s="11">
        <f t="shared" si="2"/>
        <v>4272.01</v>
      </c>
    </row>
    <row r="147" spans="1:12" x14ac:dyDescent="0.3">
      <c r="B147" t="s">
        <v>38</v>
      </c>
      <c r="C147" s="8">
        <v>5</v>
      </c>
      <c r="D147" s="8"/>
      <c r="E147" s="8"/>
      <c r="F147" s="8"/>
      <c r="G147" s="8"/>
      <c r="H147" s="8"/>
      <c r="I147" s="11"/>
      <c r="J147" s="11"/>
      <c r="K147" s="11"/>
      <c r="L147" s="11">
        <f t="shared" si="2"/>
        <v>4277.01</v>
      </c>
    </row>
    <row r="148" spans="1:12" x14ac:dyDescent="0.3">
      <c r="B148" t="s">
        <v>105</v>
      </c>
      <c r="C148" s="8">
        <v>5</v>
      </c>
      <c r="D148" s="8"/>
      <c r="E148" s="8"/>
      <c r="F148" s="8"/>
      <c r="G148" s="8"/>
      <c r="H148" s="8"/>
      <c r="I148" s="11"/>
      <c r="J148" s="11"/>
      <c r="K148" s="11"/>
      <c r="L148" s="11">
        <f t="shared" si="2"/>
        <v>4282.01</v>
      </c>
    </row>
    <row r="149" spans="1:12" x14ac:dyDescent="0.3">
      <c r="B149" t="s">
        <v>41</v>
      </c>
      <c r="C149" s="8">
        <v>5</v>
      </c>
      <c r="D149" s="8"/>
      <c r="E149" s="8"/>
      <c r="F149" s="8"/>
      <c r="G149" s="8"/>
      <c r="H149" s="8"/>
      <c r="I149" s="11"/>
      <c r="J149" s="11"/>
      <c r="K149" s="11"/>
      <c r="L149" s="11">
        <f t="shared" si="2"/>
        <v>4287.01</v>
      </c>
    </row>
    <row r="150" spans="1:12" x14ac:dyDescent="0.3">
      <c r="A150" s="7">
        <v>45807</v>
      </c>
      <c r="B150" t="s">
        <v>311</v>
      </c>
      <c r="C150" s="8">
        <v>10</v>
      </c>
      <c r="D150" s="8"/>
      <c r="E150" s="8"/>
      <c r="F150" s="8"/>
      <c r="G150" s="8"/>
      <c r="H150" s="8"/>
      <c r="I150" s="11"/>
      <c r="J150" s="11"/>
      <c r="K150" s="11"/>
      <c r="L150" s="11">
        <f t="shared" si="2"/>
        <v>4297.01</v>
      </c>
    </row>
    <row r="151" spans="1:12" x14ac:dyDescent="0.3">
      <c r="B151" t="s">
        <v>76</v>
      </c>
      <c r="C151" s="8">
        <v>5</v>
      </c>
      <c r="D151" s="8"/>
      <c r="E151" s="8"/>
      <c r="F151" s="8"/>
      <c r="G151" s="8"/>
      <c r="H151" s="8"/>
      <c r="I151" s="11"/>
      <c r="J151" s="11"/>
      <c r="K151" s="11"/>
      <c r="L151" s="11">
        <f t="shared" si="2"/>
        <v>4302.01</v>
      </c>
    </row>
    <row r="152" spans="1:12" x14ac:dyDescent="0.3">
      <c r="B152" t="s">
        <v>113</v>
      </c>
      <c r="C152" s="8"/>
      <c r="D152" s="8"/>
      <c r="E152" s="8"/>
      <c r="F152" s="8"/>
      <c r="G152" s="8"/>
      <c r="H152" s="8"/>
      <c r="I152" s="11"/>
      <c r="J152" s="11">
        <v>244.8</v>
      </c>
      <c r="K152" s="11"/>
      <c r="L152" s="14">
        <f>L151+C152+D152+E152+F152+G152-I152-J152</f>
        <v>4057.21</v>
      </c>
    </row>
    <row r="153" spans="1:12" x14ac:dyDescent="0.3"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 s="1" customFormat="1" ht="15" thickBot="1" x14ac:dyDescent="0.35">
      <c r="A154" s="2" t="s">
        <v>68</v>
      </c>
      <c r="C154" s="20">
        <f>SUM(C4:C152)</f>
        <v>1122.03</v>
      </c>
      <c r="D154" s="20">
        <f t="shared" ref="D154:G154" si="3">SUM(D4:D152)</f>
        <v>160</v>
      </c>
      <c r="E154" s="20">
        <f t="shared" si="3"/>
        <v>2361.98</v>
      </c>
      <c r="F154" s="20">
        <f t="shared" si="3"/>
        <v>0</v>
      </c>
      <c r="G154" s="20">
        <f t="shared" si="3"/>
        <v>0</v>
      </c>
      <c r="H154" s="14"/>
      <c r="I154" s="20">
        <f t="shared" ref="I154:J154" si="4">SUM(I4:I152)</f>
        <v>5</v>
      </c>
      <c r="J154" s="20">
        <f t="shared" si="4"/>
        <v>244.8</v>
      </c>
      <c r="K154" s="14"/>
      <c r="L154" s="14"/>
    </row>
    <row r="155" spans="1:12" x14ac:dyDescent="0.3">
      <c r="G155" s="27">
        <f>SUM(C154:G154)</f>
        <v>3644.01</v>
      </c>
      <c r="J155" s="27">
        <f>SUM(I154:J154)</f>
        <v>249.8</v>
      </c>
    </row>
  </sheetData>
  <pageMargins left="0.70000000000000007" right="0.70000000000000007" top="0.75" bottom="0.75" header="0.30000000000000004" footer="0.3000000000000000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DB5E-1170-46F0-8427-2E340D834B8D}">
  <sheetPr>
    <pageSetUpPr fitToPage="1"/>
  </sheetPr>
  <dimension ref="A1:P43"/>
  <sheetViews>
    <sheetView topLeftCell="A8" workbookViewId="0">
      <selection activeCell="C42" sqref="C42"/>
    </sheetView>
  </sheetViews>
  <sheetFormatPr defaultRowHeight="14.4" x14ac:dyDescent="0.3"/>
  <cols>
    <col min="1" max="1" width="10.33203125" style="1" bestFit="1" customWidth="1"/>
    <col min="2" max="2" width="18.5546875" customWidth="1"/>
    <col min="3" max="3" width="8.88671875" bestFit="1" customWidth="1"/>
    <col min="4" max="4" width="6.5546875" bestFit="1" customWidth="1"/>
    <col min="5" max="6" width="10.33203125" bestFit="1" customWidth="1"/>
    <col min="7" max="7" width="10.109375" bestFit="1" customWidth="1"/>
    <col min="8" max="8" width="3" customWidth="1"/>
    <col min="9" max="9" width="10.5546875" bestFit="1" customWidth="1"/>
    <col min="10" max="10" width="9.44140625" bestFit="1" customWidth="1"/>
    <col min="11" max="11" width="3" customWidth="1"/>
    <col min="12" max="12" width="10.33203125" bestFit="1" customWidth="1"/>
    <col min="13" max="14" width="9.109375" customWidth="1"/>
    <col min="15" max="15" width="17.6640625" bestFit="1" customWidth="1"/>
    <col min="16" max="16" width="10.33203125" bestFit="1" customWidth="1"/>
    <col min="17" max="17" width="9.109375" customWidth="1"/>
  </cols>
  <sheetData>
    <row r="1" spans="1:16" x14ac:dyDescent="0.3">
      <c r="C1" s="2" t="s">
        <v>0</v>
      </c>
      <c r="D1" s="3"/>
      <c r="E1" s="3"/>
      <c r="F1" s="3"/>
      <c r="G1" s="3"/>
      <c r="H1" s="3"/>
      <c r="I1" s="4" t="s">
        <v>8</v>
      </c>
      <c r="J1" s="3"/>
      <c r="K1" s="3"/>
    </row>
    <row r="2" spans="1:16" x14ac:dyDescent="0.3">
      <c r="A2" s="2" t="s">
        <v>1</v>
      </c>
      <c r="B2" s="2" t="s">
        <v>2</v>
      </c>
      <c r="C2" s="4" t="s">
        <v>3</v>
      </c>
      <c r="D2" s="4"/>
      <c r="E2" s="4" t="s">
        <v>5</v>
      </c>
      <c r="F2" s="4" t="s">
        <v>6</v>
      </c>
      <c r="G2" s="4" t="s">
        <v>7</v>
      </c>
      <c r="H2" s="4"/>
      <c r="I2" s="4" t="s">
        <v>114</v>
      </c>
      <c r="J2" s="4" t="s">
        <v>7</v>
      </c>
      <c r="K2" s="4"/>
      <c r="L2" s="2" t="s">
        <v>9</v>
      </c>
      <c r="M2" s="2"/>
      <c r="N2" s="2"/>
      <c r="O2" s="2"/>
      <c r="P2" s="2"/>
    </row>
    <row r="3" spans="1:16" x14ac:dyDescent="0.3">
      <c r="A3" s="1" t="s">
        <v>115</v>
      </c>
      <c r="B3" t="s">
        <v>11</v>
      </c>
      <c r="C3" s="3"/>
      <c r="D3" s="3"/>
      <c r="E3" s="3"/>
      <c r="F3" s="3"/>
      <c r="G3" s="3"/>
      <c r="H3" s="3"/>
      <c r="I3" s="3"/>
      <c r="J3" s="3"/>
      <c r="K3" s="3"/>
      <c r="L3" s="6">
        <f>MAY_2025!L152</f>
        <v>4057.21</v>
      </c>
      <c r="P3" s="6"/>
    </row>
    <row r="4" spans="1:16" x14ac:dyDescent="0.3">
      <c r="A4" s="7">
        <v>45810</v>
      </c>
      <c r="B4" t="s">
        <v>116</v>
      </c>
      <c r="C4" s="5">
        <v>10</v>
      </c>
      <c r="D4" s="3"/>
      <c r="E4" s="3"/>
      <c r="F4" s="3"/>
      <c r="G4" s="3"/>
      <c r="H4" s="3"/>
      <c r="I4" s="3"/>
      <c r="J4" s="3"/>
      <c r="K4" s="3"/>
      <c r="L4" s="6">
        <f t="shared" ref="L4:L40" si="0">L3+C4+D4+E4+F4+G4-I4-J4</f>
        <v>4067.21</v>
      </c>
      <c r="P4" s="6"/>
    </row>
    <row r="5" spans="1:16" x14ac:dyDescent="0.3">
      <c r="B5" t="s">
        <v>117</v>
      </c>
      <c r="C5" s="5">
        <v>12</v>
      </c>
      <c r="D5" s="3"/>
      <c r="E5" s="3"/>
      <c r="F5" s="3"/>
      <c r="G5" s="3"/>
      <c r="H5" s="3"/>
      <c r="I5" s="3"/>
      <c r="J5" s="3"/>
      <c r="K5" s="3"/>
      <c r="L5" s="6">
        <f t="shared" si="0"/>
        <v>4079.21</v>
      </c>
      <c r="P5" s="6"/>
    </row>
    <row r="6" spans="1:16" x14ac:dyDescent="0.3">
      <c r="B6" t="s">
        <v>62</v>
      </c>
      <c r="C6" s="5">
        <v>6</v>
      </c>
      <c r="D6" s="3"/>
      <c r="E6" s="3"/>
      <c r="F6" s="3"/>
      <c r="G6" s="3"/>
      <c r="H6" s="3"/>
      <c r="I6" s="3"/>
      <c r="J6" s="3"/>
      <c r="K6" s="3"/>
      <c r="L6" s="6">
        <f t="shared" si="0"/>
        <v>4085.21</v>
      </c>
      <c r="P6" s="6"/>
    </row>
    <row r="7" spans="1:16" x14ac:dyDescent="0.3">
      <c r="B7" t="s">
        <v>118</v>
      </c>
      <c r="C7" s="5">
        <v>6</v>
      </c>
      <c r="D7" s="3"/>
      <c r="E7" s="3"/>
      <c r="F7" s="3"/>
      <c r="G7" s="3"/>
      <c r="H7" s="3"/>
      <c r="I7" s="3"/>
      <c r="J7" s="3"/>
      <c r="K7" s="3"/>
      <c r="L7" s="6">
        <f t="shared" si="0"/>
        <v>4091.21</v>
      </c>
      <c r="P7" s="6"/>
    </row>
    <row r="8" spans="1:16" x14ac:dyDescent="0.3">
      <c r="B8" t="s">
        <v>119</v>
      </c>
      <c r="C8" s="5">
        <v>5</v>
      </c>
      <c r="D8" s="3"/>
      <c r="E8" s="3"/>
      <c r="F8" s="3"/>
      <c r="G8" s="3"/>
      <c r="H8" s="3"/>
      <c r="I8" s="3"/>
      <c r="J8" s="3"/>
      <c r="K8" s="3"/>
      <c r="L8" s="6">
        <f t="shared" si="0"/>
        <v>4096.21</v>
      </c>
    </row>
    <row r="9" spans="1:16" x14ac:dyDescent="0.3">
      <c r="B9" t="s">
        <v>98</v>
      </c>
      <c r="C9" s="5">
        <v>10</v>
      </c>
      <c r="D9" s="3"/>
      <c r="E9" s="3"/>
      <c r="F9" s="3"/>
      <c r="G9" s="3"/>
      <c r="H9" s="3"/>
      <c r="I9" s="3"/>
      <c r="J9" s="3"/>
      <c r="K9" s="3"/>
      <c r="L9" s="6">
        <f t="shared" si="0"/>
        <v>4106.21</v>
      </c>
      <c r="O9" s="2"/>
    </row>
    <row r="10" spans="1:16" x14ac:dyDescent="0.3">
      <c r="B10" t="s">
        <v>120</v>
      </c>
      <c r="C10" s="3"/>
      <c r="D10" s="3"/>
      <c r="E10" s="3"/>
      <c r="F10" s="3"/>
      <c r="G10" s="3"/>
      <c r="H10" s="3"/>
      <c r="I10" s="6"/>
      <c r="J10" s="6">
        <v>45.98</v>
      </c>
      <c r="K10" s="6"/>
      <c r="L10" s="6">
        <f t="shared" si="0"/>
        <v>4060.23</v>
      </c>
      <c r="P10" s="6"/>
    </row>
    <row r="11" spans="1:16" x14ac:dyDescent="0.3">
      <c r="A11" s="7">
        <v>45811</v>
      </c>
      <c r="B11" t="s">
        <v>65</v>
      </c>
      <c r="C11" s="5">
        <v>20</v>
      </c>
      <c r="D11" s="3"/>
      <c r="E11" s="3"/>
      <c r="F11" s="3"/>
      <c r="G11" s="3"/>
      <c r="H11" s="3"/>
      <c r="L11" s="6">
        <f t="shared" si="0"/>
        <v>4080.23</v>
      </c>
      <c r="P11" s="6"/>
    </row>
    <row r="12" spans="1:16" x14ac:dyDescent="0.3">
      <c r="A12" s="7">
        <v>45814</v>
      </c>
      <c r="B12" t="s">
        <v>121</v>
      </c>
      <c r="C12" s="5">
        <v>11.42</v>
      </c>
      <c r="D12" s="3"/>
      <c r="E12" s="3"/>
      <c r="F12" s="3"/>
      <c r="G12" s="3"/>
      <c r="H12" s="3"/>
      <c r="L12" s="6">
        <f t="shared" si="0"/>
        <v>4091.65</v>
      </c>
    </row>
    <row r="13" spans="1:16" x14ac:dyDescent="0.3">
      <c r="A13" s="7">
        <v>45817</v>
      </c>
      <c r="B13" t="s">
        <v>74</v>
      </c>
      <c r="C13" s="5">
        <v>50</v>
      </c>
      <c r="D13" s="3"/>
      <c r="E13" s="3"/>
      <c r="F13" s="3"/>
      <c r="G13" s="3"/>
      <c r="H13" s="3"/>
      <c r="L13" s="6">
        <f t="shared" si="0"/>
        <v>4141.6499999999996</v>
      </c>
    </row>
    <row r="14" spans="1:16" x14ac:dyDescent="0.3">
      <c r="B14" t="s">
        <v>121</v>
      </c>
      <c r="C14" s="5">
        <v>76.400000000000006</v>
      </c>
      <c r="D14" s="3"/>
      <c r="E14" s="3"/>
      <c r="F14" s="3"/>
      <c r="G14" s="3"/>
      <c r="H14" s="3"/>
      <c r="L14" s="6">
        <f t="shared" si="0"/>
        <v>4218.0499999999993</v>
      </c>
    </row>
    <row r="15" spans="1:16" x14ac:dyDescent="0.3">
      <c r="A15" s="7">
        <v>45818</v>
      </c>
      <c r="B15" t="s">
        <v>121</v>
      </c>
      <c r="C15" s="5">
        <v>11.42</v>
      </c>
      <c r="D15" s="3"/>
      <c r="E15" s="3"/>
      <c r="F15" s="3"/>
      <c r="G15" s="3"/>
      <c r="H15" s="3"/>
      <c r="L15" s="6">
        <f t="shared" si="0"/>
        <v>4229.4699999999993</v>
      </c>
    </row>
    <row r="16" spans="1:16" x14ac:dyDescent="0.3">
      <c r="B16" t="s">
        <v>94</v>
      </c>
      <c r="C16" s="5">
        <v>12</v>
      </c>
      <c r="D16" s="3"/>
      <c r="E16" s="3"/>
      <c r="F16" s="3"/>
      <c r="G16" s="3"/>
      <c r="H16" s="3"/>
      <c r="L16" s="6">
        <f t="shared" si="0"/>
        <v>4241.4699999999993</v>
      </c>
    </row>
    <row r="17" spans="1:12" x14ac:dyDescent="0.3">
      <c r="B17" t="s">
        <v>122</v>
      </c>
      <c r="C17" s="3"/>
      <c r="D17" s="3"/>
      <c r="E17" s="5">
        <v>1319.81</v>
      </c>
      <c r="F17" s="3"/>
      <c r="G17" s="3"/>
      <c r="H17" s="3"/>
      <c r="L17" s="6">
        <f t="shared" si="0"/>
        <v>5561.2799999999988</v>
      </c>
    </row>
    <row r="18" spans="1:12" x14ac:dyDescent="0.3">
      <c r="A18" s="7">
        <v>45819</v>
      </c>
      <c r="B18" t="s">
        <v>121</v>
      </c>
      <c r="C18" s="5">
        <v>5.71</v>
      </c>
      <c r="D18" s="3"/>
      <c r="E18" s="3"/>
      <c r="F18" s="3"/>
      <c r="G18" s="3"/>
      <c r="H18" s="3"/>
      <c r="L18" s="6">
        <f t="shared" si="0"/>
        <v>5566.9899999999989</v>
      </c>
    </row>
    <row r="19" spans="1:12" x14ac:dyDescent="0.3">
      <c r="A19" s="7">
        <v>45821</v>
      </c>
      <c r="B19" t="s">
        <v>123</v>
      </c>
      <c r="C19" s="3"/>
      <c r="D19" s="3"/>
      <c r="E19" s="3"/>
      <c r="F19" s="3"/>
      <c r="G19" s="3"/>
      <c r="H19" s="3"/>
      <c r="I19" s="6">
        <v>24</v>
      </c>
      <c r="L19" s="6">
        <f t="shared" si="0"/>
        <v>5542.9899999999989</v>
      </c>
    </row>
    <row r="20" spans="1:12" x14ac:dyDescent="0.3">
      <c r="A20" s="7">
        <v>45824</v>
      </c>
      <c r="B20" t="s">
        <v>121</v>
      </c>
      <c r="C20" s="5">
        <v>51.39</v>
      </c>
      <c r="D20" s="3"/>
      <c r="E20" s="3"/>
      <c r="F20" s="3"/>
      <c r="G20" s="3"/>
      <c r="H20" s="3"/>
      <c r="L20" s="6">
        <f t="shared" si="0"/>
        <v>5594.3799999999992</v>
      </c>
    </row>
    <row r="21" spans="1:12" x14ac:dyDescent="0.3">
      <c r="B21" t="s">
        <v>121</v>
      </c>
      <c r="C21" s="5">
        <v>22.84</v>
      </c>
      <c r="D21" s="3"/>
      <c r="E21" s="3"/>
      <c r="F21" s="3"/>
      <c r="G21" s="3"/>
      <c r="H21" s="3"/>
      <c r="L21" s="6">
        <f t="shared" si="0"/>
        <v>5617.2199999999993</v>
      </c>
    </row>
    <row r="22" spans="1:12" x14ac:dyDescent="0.3">
      <c r="B22" t="s">
        <v>121</v>
      </c>
      <c r="C22" s="5">
        <v>39.97</v>
      </c>
      <c r="D22" s="3"/>
      <c r="E22" s="3"/>
      <c r="F22" s="3"/>
      <c r="G22" s="3"/>
      <c r="H22" s="3"/>
      <c r="L22" s="6">
        <f t="shared" si="0"/>
        <v>5657.19</v>
      </c>
    </row>
    <row r="23" spans="1:12" x14ac:dyDescent="0.3">
      <c r="B23" t="s">
        <v>58</v>
      </c>
      <c r="C23" s="5">
        <v>6</v>
      </c>
      <c r="D23" s="3"/>
      <c r="E23" s="3"/>
      <c r="F23" s="3"/>
      <c r="G23" s="3"/>
      <c r="H23" s="3"/>
      <c r="L23" s="6">
        <f t="shared" si="0"/>
        <v>5663.19</v>
      </c>
    </row>
    <row r="24" spans="1:12" x14ac:dyDescent="0.3">
      <c r="A24" s="7">
        <v>45825</v>
      </c>
      <c r="B24" t="s">
        <v>121</v>
      </c>
      <c r="C24" s="5">
        <v>11.42</v>
      </c>
      <c r="D24" s="3"/>
      <c r="E24" s="3"/>
      <c r="F24" s="3"/>
      <c r="G24" s="3"/>
      <c r="H24" s="3"/>
      <c r="L24" s="6">
        <f t="shared" si="0"/>
        <v>5674.61</v>
      </c>
    </row>
    <row r="25" spans="1:12" x14ac:dyDescent="0.3">
      <c r="A25" s="7">
        <v>45826</v>
      </c>
      <c r="B25" t="s">
        <v>121</v>
      </c>
      <c r="C25" s="5">
        <v>34.26</v>
      </c>
      <c r="D25" s="3"/>
      <c r="E25" s="3"/>
      <c r="F25" s="3"/>
      <c r="G25" s="3"/>
      <c r="H25" s="3"/>
      <c r="L25" s="6">
        <f t="shared" si="0"/>
        <v>5708.87</v>
      </c>
    </row>
    <row r="26" spans="1:12" x14ac:dyDescent="0.3">
      <c r="A26" s="7">
        <v>45827</v>
      </c>
      <c r="B26" t="s">
        <v>121</v>
      </c>
      <c r="C26" s="5">
        <v>5.71</v>
      </c>
      <c r="D26" s="3"/>
      <c r="E26" s="3"/>
      <c r="F26" s="3"/>
      <c r="G26" s="3"/>
      <c r="H26" s="3"/>
      <c r="L26" s="6">
        <f t="shared" si="0"/>
        <v>5714.58</v>
      </c>
    </row>
    <row r="27" spans="1:12" x14ac:dyDescent="0.3">
      <c r="A27" s="7">
        <v>45828</v>
      </c>
      <c r="B27" t="s">
        <v>124</v>
      </c>
      <c r="C27" s="3"/>
      <c r="D27" s="3"/>
      <c r="E27" s="3"/>
      <c r="F27" s="5">
        <v>10000</v>
      </c>
      <c r="G27" s="3"/>
      <c r="H27" s="3"/>
      <c r="L27" s="6">
        <f t="shared" si="0"/>
        <v>15714.58</v>
      </c>
    </row>
    <row r="28" spans="1:12" x14ac:dyDescent="0.3">
      <c r="B28" t="s">
        <v>121</v>
      </c>
      <c r="C28" s="5">
        <v>11.42</v>
      </c>
      <c r="D28" s="3"/>
      <c r="E28" s="3"/>
      <c r="F28" s="3"/>
      <c r="G28" s="3"/>
      <c r="H28" s="3"/>
      <c r="L28" s="6">
        <f t="shared" si="0"/>
        <v>15726</v>
      </c>
    </row>
    <row r="29" spans="1:12" x14ac:dyDescent="0.3">
      <c r="A29" s="7">
        <v>45831</v>
      </c>
      <c r="B29" t="s">
        <v>121</v>
      </c>
      <c r="C29" s="5">
        <v>11.42</v>
      </c>
      <c r="D29" s="3"/>
      <c r="E29" s="3"/>
      <c r="F29" s="3"/>
      <c r="G29" s="3"/>
      <c r="H29" s="3"/>
      <c r="L29" s="6">
        <f t="shared" si="0"/>
        <v>15737.42</v>
      </c>
    </row>
    <row r="30" spans="1:12" x14ac:dyDescent="0.3">
      <c r="B30" t="s">
        <v>121</v>
      </c>
      <c r="C30" s="5">
        <v>26.78</v>
      </c>
      <c r="D30" s="3"/>
      <c r="E30" s="3"/>
      <c r="F30" s="3"/>
      <c r="G30" s="3"/>
      <c r="H30" s="3"/>
      <c r="L30" s="6">
        <f t="shared" si="0"/>
        <v>15764.2</v>
      </c>
    </row>
    <row r="31" spans="1:12" x14ac:dyDescent="0.3">
      <c r="B31" t="s">
        <v>121</v>
      </c>
      <c r="C31" s="5">
        <v>22.84</v>
      </c>
      <c r="D31" s="3"/>
      <c r="E31" s="3"/>
      <c r="F31" s="3"/>
      <c r="G31" s="3"/>
      <c r="H31" s="3"/>
      <c r="L31" s="6">
        <f t="shared" si="0"/>
        <v>15787.04</v>
      </c>
    </row>
    <row r="32" spans="1:12" x14ac:dyDescent="0.3">
      <c r="A32" s="7">
        <v>45832</v>
      </c>
      <c r="B32" t="s">
        <v>121</v>
      </c>
      <c r="C32" s="5">
        <v>78.569999999999993</v>
      </c>
      <c r="D32" s="3"/>
      <c r="E32" s="3"/>
      <c r="F32" s="3"/>
      <c r="G32" s="3"/>
      <c r="H32" s="3"/>
      <c r="L32" s="6">
        <f t="shared" si="0"/>
        <v>15865.61</v>
      </c>
    </row>
    <row r="33" spans="1:12" x14ac:dyDescent="0.3">
      <c r="A33" s="7">
        <v>45833</v>
      </c>
      <c r="B33" t="s">
        <v>121</v>
      </c>
      <c r="C33" s="5">
        <v>22.84</v>
      </c>
      <c r="D33" s="3"/>
      <c r="E33" s="3"/>
      <c r="F33" s="3"/>
      <c r="G33" s="3"/>
      <c r="H33" s="3"/>
      <c r="L33" s="6">
        <f t="shared" si="0"/>
        <v>15888.45</v>
      </c>
    </row>
    <row r="34" spans="1:12" x14ac:dyDescent="0.3">
      <c r="A34" s="7">
        <v>45834</v>
      </c>
      <c r="B34" t="s">
        <v>121</v>
      </c>
      <c r="C34" s="5">
        <v>22.84</v>
      </c>
      <c r="D34" s="3"/>
      <c r="E34" s="3"/>
      <c r="F34" s="3"/>
      <c r="G34" s="3"/>
      <c r="H34" s="3"/>
      <c r="L34" s="6">
        <f t="shared" si="0"/>
        <v>15911.29</v>
      </c>
    </row>
    <row r="35" spans="1:12" x14ac:dyDescent="0.3">
      <c r="B35" t="s">
        <v>308</v>
      </c>
      <c r="C35" s="3"/>
      <c r="D35" s="3"/>
      <c r="E35" s="5">
        <v>50</v>
      </c>
      <c r="F35" s="3"/>
      <c r="G35" s="3"/>
      <c r="H35" s="3"/>
      <c r="L35" s="6">
        <f t="shared" si="0"/>
        <v>15961.29</v>
      </c>
    </row>
    <row r="36" spans="1:12" x14ac:dyDescent="0.3">
      <c r="A36" s="7">
        <v>45838</v>
      </c>
      <c r="B36" t="s">
        <v>121</v>
      </c>
      <c r="C36" s="5">
        <v>51.79</v>
      </c>
      <c r="D36" s="3"/>
      <c r="E36" s="3"/>
      <c r="F36" s="3"/>
      <c r="G36" s="3"/>
      <c r="H36" s="3"/>
      <c r="L36" s="6">
        <f t="shared" si="0"/>
        <v>16013.080000000002</v>
      </c>
    </row>
    <row r="37" spans="1:12" x14ac:dyDescent="0.3">
      <c r="B37" t="s">
        <v>121</v>
      </c>
      <c r="C37" s="5">
        <v>45.68</v>
      </c>
      <c r="D37" s="3"/>
      <c r="E37" s="3"/>
      <c r="F37" s="3"/>
      <c r="G37" s="3"/>
      <c r="H37" s="3"/>
      <c r="L37" s="6">
        <f t="shared" si="0"/>
        <v>16058.760000000002</v>
      </c>
    </row>
    <row r="38" spans="1:12" x14ac:dyDescent="0.3">
      <c r="B38" t="s">
        <v>121</v>
      </c>
      <c r="C38" s="5">
        <v>26.78</v>
      </c>
      <c r="D38" s="3"/>
      <c r="E38" s="3"/>
      <c r="F38" s="3"/>
      <c r="G38" s="3"/>
      <c r="H38" s="3"/>
      <c r="L38" s="6">
        <f t="shared" si="0"/>
        <v>16085.540000000003</v>
      </c>
    </row>
    <row r="39" spans="1:12" x14ac:dyDescent="0.3">
      <c r="B39" t="s">
        <v>88</v>
      </c>
      <c r="C39" s="5">
        <v>6</v>
      </c>
      <c r="D39" s="3"/>
      <c r="E39" s="3"/>
      <c r="F39" s="3"/>
      <c r="G39" s="3"/>
      <c r="H39" s="3"/>
      <c r="L39" s="6">
        <f t="shared" si="0"/>
        <v>16091.540000000003</v>
      </c>
    </row>
    <row r="40" spans="1:12" x14ac:dyDescent="0.3">
      <c r="B40" t="s">
        <v>123</v>
      </c>
      <c r="C40" s="3"/>
      <c r="D40" s="3"/>
      <c r="E40" s="3"/>
      <c r="F40" s="3"/>
      <c r="G40" s="3"/>
      <c r="H40" s="3"/>
      <c r="I40" s="6">
        <v>50</v>
      </c>
      <c r="L40" s="9">
        <f t="shared" si="0"/>
        <v>16041.540000000003</v>
      </c>
    </row>
    <row r="42" spans="1:12" s="1" customFormat="1" ht="15" thickBot="1" x14ac:dyDescent="0.35">
      <c r="A42" s="2" t="s">
        <v>68</v>
      </c>
      <c r="C42" s="22">
        <f>SUM(C4:C40)</f>
        <v>734.49999999999989</v>
      </c>
      <c r="D42" s="22">
        <f t="shared" ref="D42:J42" si="1">SUM(D4:D40)</f>
        <v>0</v>
      </c>
      <c r="E42" s="22">
        <f t="shared" si="1"/>
        <v>1369.81</v>
      </c>
      <c r="F42" s="22">
        <f t="shared" si="1"/>
        <v>10000</v>
      </c>
      <c r="G42" s="22">
        <f t="shared" si="1"/>
        <v>0</v>
      </c>
      <c r="H42" s="9"/>
      <c r="I42" s="22">
        <f t="shared" si="1"/>
        <v>74</v>
      </c>
      <c r="J42" s="22">
        <f t="shared" si="1"/>
        <v>45.98</v>
      </c>
      <c r="K42" s="9"/>
    </row>
    <row r="43" spans="1:12" x14ac:dyDescent="0.3">
      <c r="G43" s="28">
        <f>C42+D42+E42+F42+G42</f>
        <v>12104.31</v>
      </c>
      <c r="J43" s="28">
        <f>I42+J42</f>
        <v>119.97999999999999</v>
      </c>
    </row>
  </sheetData>
  <pageMargins left="0.70000000000000007" right="0.70000000000000007" top="0.75" bottom="0.75" header="0.30000000000000004" footer="0.30000000000000004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9302-B394-4DD3-85BD-EC6F75CBCDED}">
  <sheetPr>
    <pageSetUpPr fitToPage="1"/>
  </sheetPr>
  <dimension ref="A1:S85"/>
  <sheetViews>
    <sheetView topLeftCell="A56" workbookViewId="0">
      <selection activeCell="F84" sqref="F84"/>
    </sheetView>
  </sheetViews>
  <sheetFormatPr defaultRowHeight="14.4" x14ac:dyDescent="0.3"/>
  <cols>
    <col min="1" max="1" width="10.33203125" style="1" bestFit="1" customWidth="1"/>
    <col min="2" max="2" width="20.5546875" bestFit="1" customWidth="1"/>
    <col min="3" max="3" width="9.44140625" bestFit="1" customWidth="1"/>
    <col min="4" max="4" width="9.109375" bestFit="1" customWidth="1"/>
    <col min="5" max="5" width="10.33203125" bestFit="1" customWidth="1"/>
    <col min="6" max="6" width="7" bestFit="1" customWidth="1"/>
    <col min="7" max="7" width="9.109375" bestFit="1" customWidth="1"/>
    <col min="8" max="8" width="3.5546875" customWidth="1"/>
    <col min="9" max="9" width="20.88671875" bestFit="1" customWidth="1"/>
    <col min="10" max="10" width="5.6640625" bestFit="1" customWidth="1"/>
    <col min="11" max="11" width="8.44140625" bestFit="1" customWidth="1"/>
    <col min="12" max="12" width="12.33203125" bestFit="1" customWidth="1"/>
    <col min="13" max="13" width="7.6640625" bestFit="1" customWidth="1"/>
    <col min="14" max="14" width="2.5546875" customWidth="1"/>
    <col min="15" max="15" width="11.44140625" bestFit="1" customWidth="1"/>
    <col min="16" max="17" width="9.109375" customWidth="1"/>
    <col min="18" max="18" width="11.33203125" bestFit="1" customWidth="1"/>
    <col min="19" max="19" width="9.109375" customWidth="1"/>
  </cols>
  <sheetData>
    <row r="1" spans="1:19" x14ac:dyDescent="0.3">
      <c r="C1" s="2" t="s">
        <v>0</v>
      </c>
      <c r="D1" s="3"/>
      <c r="E1" s="3"/>
      <c r="F1" s="3"/>
      <c r="G1" s="3"/>
      <c r="H1" s="3"/>
      <c r="I1" s="4" t="s">
        <v>8</v>
      </c>
      <c r="J1" s="4"/>
      <c r="K1" s="4"/>
      <c r="L1" s="4"/>
      <c r="M1" s="3"/>
      <c r="N1" s="3"/>
    </row>
    <row r="2" spans="1:19" x14ac:dyDescent="0.3">
      <c r="A2" s="2" t="s">
        <v>1</v>
      </c>
      <c r="B2" s="2" t="s">
        <v>2</v>
      </c>
      <c r="C2" s="4" t="s">
        <v>3</v>
      </c>
      <c r="D2" s="4" t="s">
        <v>309</v>
      </c>
      <c r="E2" s="4" t="s">
        <v>5</v>
      </c>
      <c r="F2" s="4" t="s">
        <v>6</v>
      </c>
      <c r="G2" s="4" t="s">
        <v>7</v>
      </c>
      <c r="H2" s="4"/>
      <c r="I2" s="4" t="s">
        <v>125</v>
      </c>
      <c r="J2" s="4" t="s">
        <v>126</v>
      </c>
      <c r="K2" s="4" t="s">
        <v>309</v>
      </c>
      <c r="L2" s="4" t="s">
        <v>314</v>
      </c>
      <c r="M2" s="4" t="s">
        <v>7</v>
      </c>
      <c r="N2" s="4"/>
      <c r="O2" s="2" t="s">
        <v>9</v>
      </c>
      <c r="P2" s="2"/>
      <c r="Q2" s="2"/>
      <c r="R2" s="2"/>
      <c r="S2" s="2"/>
    </row>
    <row r="3" spans="1:19" x14ac:dyDescent="0.3">
      <c r="A3" s="1" t="s">
        <v>128</v>
      </c>
      <c r="B3" t="s"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>
        <f>JUNE_2025!L40</f>
        <v>16041.540000000003</v>
      </c>
      <c r="S3" s="6"/>
    </row>
    <row r="4" spans="1:19" x14ac:dyDescent="0.3">
      <c r="A4" s="7">
        <v>45839</v>
      </c>
      <c r="B4" t="s">
        <v>121</v>
      </c>
      <c r="C4" s="5">
        <v>45.68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>
        <f>O3+C4+D4+E4+F4+G4-I4-J4-L4-M4-K4</f>
        <v>16087.220000000003</v>
      </c>
      <c r="S4" s="6"/>
    </row>
    <row r="5" spans="1:19" x14ac:dyDescent="0.3">
      <c r="B5" t="s">
        <v>65</v>
      </c>
      <c r="C5" s="5">
        <v>20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>
        <f t="shared" ref="O5:O68" si="0">O4+C5+D5+E5+F5+G5-I5-J5-L5-M5-K5</f>
        <v>16107.220000000003</v>
      </c>
      <c r="S5" s="6"/>
    </row>
    <row r="6" spans="1:19" x14ac:dyDescent="0.3">
      <c r="A6" s="7">
        <v>45840</v>
      </c>
      <c r="B6" t="s">
        <v>74</v>
      </c>
      <c r="C6" s="5">
        <v>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>
        <f t="shared" si="0"/>
        <v>16187.220000000003</v>
      </c>
      <c r="S6" s="6"/>
    </row>
    <row r="7" spans="1:19" x14ac:dyDescent="0.3">
      <c r="B7" t="s">
        <v>121</v>
      </c>
      <c r="C7" s="5">
        <v>79.94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>
        <f t="shared" si="0"/>
        <v>16267.160000000003</v>
      </c>
      <c r="S7" s="6"/>
    </row>
    <row r="8" spans="1:19" x14ac:dyDescent="0.3">
      <c r="A8" s="7">
        <v>45841</v>
      </c>
      <c r="B8" t="s">
        <v>121</v>
      </c>
      <c r="C8" s="5">
        <v>57.1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>
        <f t="shared" si="0"/>
        <v>16324.260000000004</v>
      </c>
      <c r="S8" s="6"/>
    </row>
    <row r="9" spans="1:19" x14ac:dyDescent="0.3">
      <c r="A9" s="7">
        <v>45842</v>
      </c>
      <c r="B9" t="s">
        <v>121</v>
      </c>
      <c r="C9" s="5">
        <v>36.43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>
        <f t="shared" si="0"/>
        <v>16360.690000000004</v>
      </c>
      <c r="S9" s="6"/>
    </row>
    <row r="10" spans="1:19" x14ac:dyDescent="0.3">
      <c r="A10" s="7">
        <v>45845</v>
      </c>
      <c r="B10" t="s">
        <v>38</v>
      </c>
      <c r="C10" s="3"/>
      <c r="D10" s="5">
        <v>10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6">
        <f t="shared" si="0"/>
        <v>16370.690000000004</v>
      </c>
    </row>
    <row r="11" spans="1:19" x14ac:dyDescent="0.3">
      <c r="B11" t="s">
        <v>121</v>
      </c>
      <c r="C11" s="5">
        <v>21.07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>
        <f t="shared" si="0"/>
        <v>16391.760000000006</v>
      </c>
      <c r="R11" s="2"/>
    </row>
    <row r="12" spans="1:19" x14ac:dyDescent="0.3">
      <c r="B12" t="s">
        <v>121</v>
      </c>
      <c r="C12" s="5">
        <v>74.23</v>
      </c>
      <c r="D12" s="3"/>
      <c r="E12" s="3"/>
      <c r="F12" s="3"/>
      <c r="G12" s="3"/>
      <c r="H12" s="3"/>
      <c r="I12" s="6"/>
      <c r="J12" s="6"/>
      <c r="K12" s="6"/>
      <c r="L12" s="6"/>
      <c r="O12" s="6">
        <f t="shared" si="0"/>
        <v>16465.990000000005</v>
      </c>
      <c r="S12" s="6"/>
    </row>
    <row r="13" spans="1:19" x14ac:dyDescent="0.3">
      <c r="B13" t="s">
        <v>35</v>
      </c>
      <c r="C13" s="3"/>
      <c r="D13" s="5">
        <v>20</v>
      </c>
      <c r="E13" s="3"/>
      <c r="F13" s="3"/>
      <c r="G13" s="3"/>
      <c r="H13" s="3"/>
      <c r="O13" s="6">
        <f t="shared" si="0"/>
        <v>16485.990000000005</v>
      </c>
      <c r="S13" s="6"/>
    </row>
    <row r="14" spans="1:19" x14ac:dyDescent="0.3">
      <c r="B14" t="s">
        <v>74</v>
      </c>
      <c r="C14" s="5">
        <v>6</v>
      </c>
      <c r="D14" s="3"/>
      <c r="E14" s="3"/>
      <c r="F14" s="3"/>
      <c r="G14" s="3"/>
      <c r="H14" s="3"/>
      <c r="O14" s="6">
        <f t="shared" si="0"/>
        <v>16491.990000000005</v>
      </c>
    </row>
    <row r="15" spans="1:19" x14ac:dyDescent="0.3">
      <c r="B15" t="s">
        <v>129</v>
      </c>
      <c r="C15" s="3"/>
      <c r="D15" s="5">
        <v>10</v>
      </c>
      <c r="E15" s="3"/>
      <c r="F15" s="3"/>
      <c r="G15" s="3"/>
      <c r="H15" s="3"/>
      <c r="O15" s="6">
        <f t="shared" si="0"/>
        <v>16501.990000000005</v>
      </c>
    </row>
    <row r="16" spans="1:19" x14ac:dyDescent="0.3">
      <c r="B16" t="s">
        <v>73</v>
      </c>
      <c r="C16" s="3"/>
      <c r="D16" s="5">
        <v>10</v>
      </c>
      <c r="E16" s="3"/>
      <c r="F16" s="3"/>
      <c r="G16" s="3"/>
      <c r="H16" s="3"/>
      <c r="O16" s="6">
        <f t="shared" si="0"/>
        <v>16511.990000000005</v>
      </c>
    </row>
    <row r="17" spans="1:15" x14ac:dyDescent="0.3">
      <c r="B17" t="s">
        <v>106</v>
      </c>
      <c r="C17" s="3"/>
      <c r="D17" s="5">
        <v>20</v>
      </c>
      <c r="E17" s="3"/>
      <c r="F17" s="3"/>
      <c r="G17" s="3"/>
      <c r="H17" s="3"/>
      <c r="O17" s="6">
        <f t="shared" si="0"/>
        <v>16531.990000000005</v>
      </c>
    </row>
    <row r="18" spans="1:15" x14ac:dyDescent="0.3">
      <c r="B18" t="s">
        <v>94</v>
      </c>
      <c r="C18" s="3"/>
      <c r="D18" s="5">
        <v>65</v>
      </c>
      <c r="E18" s="3"/>
      <c r="F18" s="3"/>
      <c r="G18" s="3"/>
      <c r="H18" s="3"/>
      <c r="O18" s="6">
        <f t="shared" si="0"/>
        <v>16596.990000000005</v>
      </c>
    </row>
    <row r="19" spans="1:15" x14ac:dyDescent="0.3">
      <c r="B19" t="s">
        <v>130</v>
      </c>
      <c r="C19" s="5">
        <v>6</v>
      </c>
      <c r="D19" s="3"/>
      <c r="E19" s="3"/>
      <c r="F19" s="3"/>
      <c r="G19" s="3"/>
      <c r="H19" s="3"/>
      <c r="O19" s="6">
        <f t="shared" si="0"/>
        <v>16602.990000000005</v>
      </c>
    </row>
    <row r="20" spans="1:15" x14ac:dyDescent="0.3">
      <c r="B20" t="s">
        <v>86</v>
      </c>
      <c r="C20" s="5">
        <v>10</v>
      </c>
      <c r="D20" s="3"/>
      <c r="E20" s="3"/>
      <c r="F20" s="3"/>
      <c r="G20" s="3"/>
      <c r="H20" s="3"/>
      <c r="O20" s="6">
        <f t="shared" si="0"/>
        <v>16612.990000000005</v>
      </c>
    </row>
    <row r="21" spans="1:15" x14ac:dyDescent="0.3">
      <c r="B21" t="s">
        <v>131</v>
      </c>
      <c r="C21" s="3"/>
      <c r="D21" s="5">
        <v>10</v>
      </c>
      <c r="E21" s="3"/>
      <c r="F21" s="3"/>
      <c r="G21" s="3"/>
      <c r="H21" s="3"/>
      <c r="O21" s="6">
        <f t="shared" si="0"/>
        <v>16622.990000000005</v>
      </c>
    </row>
    <row r="22" spans="1:15" x14ac:dyDescent="0.3">
      <c r="B22" t="s">
        <v>132</v>
      </c>
      <c r="C22" s="3"/>
      <c r="D22" s="5">
        <v>5</v>
      </c>
      <c r="E22" s="3"/>
      <c r="F22" s="3"/>
      <c r="G22" s="3"/>
      <c r="H22" s="3"/>
      <c r="O22" s="6">
        <f t="shared" si="0"/>
        <v>16627.990000000005</v>
      </c>
    </row>
    <row r="23" spans="1:15" x14ac:dyDescent="0.3">
      <c r="B23" t="s">
        <v>133</v>
      </c>
      <c r="C23" s="5">
        <v>34.26</v>
      </c>
      <c r="D23" s="3"/>
      <c r="E23" s="3"/>
      <c r="F23" s="3"/>
      <c r="G23" s="3"/>
      <c r="H23" s="3"/>
      <c r="O23" s="6">
        <f t="shared" si="0"/>
        <v>16662.250000000004</v>
      </c>
    </row>
    <row r="24" spans="1:15" x14ac:dyDescent="0.3">
      <c r="B24" t="s">
        <v>134</v>
      </c>
      <c r="C24" s="3"/>
      <c r="D24" s="5">
        <v>10</v>
      </c>
      <c r="E24" s="3"/>
      <c r="F24" s="3"/>
      <c r="G24" s="3"/>
      <c r="H24" s="3"/>
      <c r="O24" s="6">
        <f t="shared" si="0"/>
        <v>16672.250000000004</v>
      </c>
    </row>
    <row r="25" spans="1:15" x14ac:dyDescent="0.3">
      <c r="B25" t="s">
        <v>89</v>
      </c>
      <c r="C25" s="3"/>
      <c r="D25" s="5">
        <v>20</v>
      </c>
      <c r="E25" s="3"/>
      <c r="F25" s="3"/>
      <c r="G25" s="3"/>
      <c r="H25" s="3"/>
      <c r="O25" s="6">
        <f t="shared" si="0"/>
        <v>16692.250000000004</v>
      </c>
    </row>
    <row r="26" spans="1:15" x14ac:dyDescent="0.3">
      <c r="B26" t="s">
        <v>96</v>
      </c>
      <c r="C26" s="3"/>
      <c r="D26" s="5">
        <v>20</v>
      </c>
      <c r="E26" s="3"/>
      <c r="F26" s="3"/>
      <c r="G26" s="3"/>
      <c r="H26" s="3"/>
      <c r="O26" s="6">
        <f t="shared" si="0"/>
        <v>16712.250000000004</v>
      </c>
    </row>
    <row r="27" spans="1:15" x14ac:dyDescent="0.3">
      <c r="B27" t="s">
        <v>92</v>
      </c>
      <c r="C27" s="3"/>
      <c r="D27" s="5">
        <v>10</v>
      </c>
      <c r="E27" s="3"/>
      <c r="F27" s="3"/>
      <c r="G27" s="3"/>
      <c r="H27" s="3"/>
      <c r="O27" s="6">
        <f t="shared" si="0"/>
        <v>16722.250000000004</v>
      </c>
    </row>
    <row r="28" spans="1:15" x14ac:dyDescent="0.3">
      <c r="B28" t="s">
        <v>135</v>
      </c>
      <c r="C28" s="3"/>
      <c r="D28" s="5">
        <v>10</v>
      </c>
      <c r="E28" s="3"/>
      <c r="F28" s="3"/>
      <c r="G28" s="3"/>
      <c r="H28" s="3"/>
      <c r="O28" s="6">
        <f t="shared" si="0"/>
        <v>16732.250000000004</v>
      </c>
    </row>
    <row r="29" spans="1:15" x14ac:dyDescent="0.3">
      <c r="B29" t="s">
        <v>136</v>
      </c>
      <c r="C29" s="3"/>
      <c r="D29" s="3"/>
      <c r="E29" s="3"/>
      <c r="F29" s="3"/>
      <c r="G29" s="3"/>
      <c r="H29" s="3"/>
      <c r="I29" s="6"/>
      <c r="J29" s="6"/>
      <c r="K29" s="6">
        <v>229.99</v>
      </c>
      <c r="L29" s="6"/>
      <c r="M29" s="6"/>
      <c r="N29" s="6"/>
      <c r="O29" s="6">
        <f t="shared" si="0"/>
        <v>16502.260000000002</v>
      </c>
    </row>
    <row r="30" spans="1:15" x14ac:dyDescent="0.3">
      <c r="B30" t="s">
        <v>137</v>
      </c>
      <c r="C30" s="3"/>
      <c r="D30" s="3"/>
      <c r="E30" s="3"/>
      <c r="F30" s="3"/>
      <c r="G30" s="3"/>
      <c r="H30" s="3"/>
      <c r="I30" s="6">
        <v>48</v>
      </c>
      <c r="J30" s="6"/>
      <c r="K30" s="6"/>
      <c r="L30" s="6"/>
      <c r="O30" s="6">
        <f t="shared" si="0"/>
        <v>16454.260000000002</v>
      </c>
    </row>
    <row r="31" spans="1:15" x14ac:dyDescent="0.3">
      <c r="A31" s="7">
        <v>45846</v>
      </c>
      <c r="B31" t="s">
        <v>138</v>
      </c>
      <c r="C31" s="3"/>
      <c r="D31" s="5">
        <v>20</v>
      </c>
      <c r="E31" s="3"/>
      <c r="F31" s="3"/>
      <c r="G31" s="3"/>
      <c r="H31" s="3"/>
      <c r="O31" s="6">
        <f t="shared" si="0"/>
        <v>16474.260000000002</v>
      </c>
    </row>
    <row r="32" spans="1:15" x14ac:dyDescent="0.3">
      <c r="B32" t="s">
        <v>32</v>
      </c>
      <c r="C32" s="3"/>
      <c r="D32" s="5">
        <v>10</v>
      </c>
      <c r="E32" s="3"/>
      <c r="F32" s="3"/>
      <c r="G32" s="3"/>
      <c r="H32" s="3"/>
      <c r="O32" s="6">
        <f t="shared" si="0"/>
        <v>16484.260000000002</v>
      </c>
    </row>
    <row r="33" spans="1:15" x14ac:dyDescent="0.3">
      <c r="B33" t="s">
        <v>121</v>
      </c>
      <c r="C33" s="5">
        <v>49.62</v>
      </c>
      <c r="D33" s="3"/>
      <c r="E33" s="3"/>
      <c r="F33" s="3"/>
      <c r="G33" s="3"/>
      <c r="H33" s="3"/>
      <c r="O33" s="6">
        <f t="shared" si="0"/>
        <v>16533.88</v>
      </c>
    </row>
    <row r="34" spans="1:15" x14ac:dyDescent="0.3">
      <c r="B34" t="s">
        <v>139</v>
      </c>
      <c r="C34" s="3"/>
      <c r="D34" s="5">
        <v>10</v>
      </c>
      <c r="E34" s="3"/>
      <c r="F34" s="3"/>
      <c r="G34" s="3"/>
      <c r="H34" s="3"/>
      <c r="O34" s="6">
        <f t="shared" si="0"/>
        <v>16543.88</v>
      </c>
    </row>
    <row r="35" spans="1:15" x14ac:dyDescent="0.3">
      <c r="B35" t="s">
        <v>140</v>
      </c>
      <c r="C35" s="3"/>
      <c r="D35" s="5">
        <v>5</v>
      </c>
      <c r="E35" s="3"/>
      <c r="F35" s="3"/>
      <c r="G35" s="3"/>
      <c r="H35" s="3"/>
      <c r="O35" s="6">
        <f t="shared" si="0"/>
        <v>16548.88</v>
      </c>
    </row>
    <row r="36" spans="1:15" x14ac:dyDescent="0.3">
      <c r="B36" t="s">
        <v>62</v>
      </c>
      <c r="C36" s="5">
        <v>12</v>
      </c>
      <c r="D36" s="3"/>
      <c r="E36" s="3"/>
      <c r="F36" s="3"/>
      <c r="G36" s="3"/>
      <c r="H36" s="3"/>
      <c r="O36" s="6">
        <f t="shared" si="0"/>
        <v>16560.88</v>
      </c>
    </row>
    <row r="37" spans="1:15" x14ac:dyDescent="0.3">
      <c r="B37" t="s">
        <v>141</v>
      </c>
      <c r="C37" s="3"/>
      <c r="D37" s="5">
        <v>10</v>
      </c>
      <c r="E37" s="3"/>
      <c r="F37" s="3"/>
      <c r="G37" s="3"/>
      <c r="H37" s="3"/>
      <c r="O37" s="6">
        <f t="shared" si="0"/>
        <v>16570.88</v>
      </c>
    </row>
    <row r="38" spans="1:15" x14ac:dyDescent="0.3">
      <c r="B38" t="s">
        <v>142</v>
      </c>
      <c r="C38" s="3"/>
      <c r="D38" s="5">
        <v>20</v>
      </c>
      <c r="E38" s="3"/>
      <c r="F38" s="3"/>
      <c r="G38" s="3"/>
      <c r="H38" s="3"/>
      <c r="O38" s="6">
        <f t="shared" si="0"/>
        <v>16590.88</v>
      </c>
    </row>
    <row r="39" spans="1:15" x14ac:dyDescent="0.3">
      <c r="B39" t="s">
        <v>90</v>
      </c>
      <c r="C39" s="3"/>
      <c r="D39" s="5">
        <v>5</v>
      </c>
      <c r="E39" s="3"/>
      <c r="F39" s="3"/>
      <c r="G39" s="3"/>
      <c r="H39" s="3"/>
      <c r="O39" s="6">
        <f t="shared" si="0"/>
        <v>16595.88</v>
      </c>
    </row>
    <row r="40" spans="1:15" x14ac:dyDescent="0.3">
      <c r="A40" s="7"/>
      <c r="B40" t="s">
        <v>81</v>
      </c>
      <c r="C40" s="3"/>
      <c r="D40" s="5">
        <v>5</v>
      </c>
      <c r="E40" s="3"/>
      <c r="F40" s="3"/>
      <c r="G40" s="3"/>
      <c r="H40" s="3"/>
      <c r="O40" s="6">
        <f t="shared" si="0"/>
        <v>16600.88</v>
      </c>
    </row>
    <row r="41" spans="1:15" x14ac:dyDescent="0.3">
      <c r="A41" s="7">
        <v>45847</v>
      </c>
      <c r="B41" t="s">
        <v>143</v>
      </c>
      <c r="C41" s="3"/>
      <c r="D41" s="5">
        <v>5</v>
      </c>
      <c r="E41" s="3"/>
      <c r="F41" s="3"/>
      <c r="G41" s="3"/>
      <c r="H41" s="3"/>
      <c r="O41" s="6">
        <f t="shared" si="0"/>
        <v>16605.88</v>
      </c>
    </row>
    <row r="42" spans="1:15" x14ac:dyDescent="0.3">
      <c r="B42" t="s">
        <v>144</v>
      </c>
      <c r="C42" s="3"/>
      <c r="D42" s="5">
        <v>10</v>
      </c>
      <c r="E42" s="3"/>
      <c r="F42" s="3"/>
      <c r="G42" s="3"/>
      <c r="H42" s="3"/>
      <c r="O42" s="6">
        <f t="shared" si="0"/>
        <v>16615.88</v>
      </c>
    </row>
    <row r="43" spans="1:15" x14ac:dyDescent="0.3">
      <c r="B43" t="s">
        <v>121</v>
      </c>
      <c r="C43" s="5">
        <v>28.55</v>
      </c>
      <c r="D43" s="3"/>
      <c r="E43" s="3"/>
      <c r="F43" s="3"/>
      <c r="G43" s="3"/>
      <c r="H43" s="3"/>
      <c r="O43" s="6">
        <f t="shared" si="0"/>
        <v>16644.43</v>
      </c>
    </row>
    <row r="44" spans="1:15" x14ac:dyDescent="0.3">
      <c r="B44" t="s">
        <v>145</v>
      </c>
      <c r="C44" s="3"/>
      <c r="D44" s="3"/>
      <c r="E44" s="5">
        <v>750</v>
      </c>
      <c r="F44" s="3"/>
      <c r="G44" s="3"/>
      <c r="H44" s="3"/>
      <c r="O44" s="6">
        <f t="shared" si="0"/>
        <v>17394.43</v>
      </c>
    </row>
    <row r="45" spans="1:15" x14ac:dyDescent="0.3">
      <c r="B45" t="s">
        <v>55</v>
      </c>
      <c r="C45" s="3"/>
      <c r="D45" s="5">
        <v>20</v>
      </c>
      <c r="E45" s="3"/>
      <c r="F45" s="3"/>
      <c r="G45" s="3"/>
      <c r="H45" s="3"/>
      <c r="O45" s="6">
        <f t="shared" si="0"/>
        <v>17414.43</v>
      </c>
    </row>
    <row r="46" spans="1:15" x14ac:dyDescent="0.3">
      <c r="A46" s="7">
        <v>45848</v>
      </c>
      <c r="B46" t="s">
        <v>94</v>
      </c>
      <c r="C46" s="5">
        <v>18</v>
      </c>
      <c r="D46" s="3"/>
      <c r="E46" s="3"/>
      <c r="F46" s="3"/>
      <c r="G46" s="3"/>
      <c r="H46" s="3"/>
      <c r="O46" s="6">
        <f t="shared" si="0"/>
        <v>17432.43</v>
      </c>
    </row>
    <row r="47" spans="1:15" x14ac:dyDescent="0.3">
      <c r="B47" t="s">
        <v>121</v>
      </c>
      <c r="C47" s="5">
        <v>63.21</v>
      </c>
      <c r="D47" s="3"/>
      <c r="E47" s="3"/>
      <c r="F47" s="3"/>
      <c r="G47" s="3"/>
      <c r="H47" s="3"/>
      <c r="O47" s="6">
        <f t="shared" si="0"/>
        <v>17495.64</v>
      </c>
    </row>
    <row r="48" spans="1:15" x14ac:dyDescent="0.3">
      <c r="B48" t="s">
        <v>38</v>
      </c>
      <c r="C48" s="3"/>
      <c r="D48" s="5">
        <v>30</v>
      </c>
      <c r="E48" s="5"/>
      <c r="F48" s="3"/>
      <c r="G48" s="3"/>
      <c r="H48" s="3"/>
      <c r="O48" s="6">
        <f t="shared" si="0"/>
        <v>17525.64</v>
      </c>
    </row>
    <row r="49" spans="1:15" x14ac:dyDescent="0.3">
      <c r="B49" t="s">
        <v>130</v>
      </c>
      <c r="C49" s="3"/>
      <c r="D49" s="5">
        <v>40</v>
      </c>
      <c r="E49" s="3"/>
      <c r="F49" s="3"/>
      <c r="G49" s="3"/>
      <c r="H49" s="3"/>
      <c r="O49" s="6">
        <f t="shared" si="0"/>
        <v>17565.64</v>
      </c>
    </row>
    <row r="50" spans="1:15" x14ac:dyDescent="0.3">
      <c r="B50" t="s">
        <v>144</v>
      </c>
      <c r="C50" s="3"/>
      <c r="D50" s="5">
        <v>17.55</v>
      </c>
      <c r="E50" s="5"/>
      <c r="F50" s="3"/>
      <c r="G50" s="3"/>
      <c r="H50" s="3"/>
      <c r="O50" s="6">
        <f t="shared" si="0"/>
        <v>17583.189999999999</v>
      </c>
    </row>
    <row r="51" spans="1:15" x14ac:dyDescent="0.3">
      <c r="B51" t="s">
        <v>90</v>
      </c>
      <c r="C51" s="5">
        <v>6</v>
      </c>
      <c r="D51" s="3"/>
      <c r="E51" s="3"/>
      <c r="F51" s="3"/>
      <c r="G51" s="3"/>
      <c r="H51" s="3"/>
      <c r="O51" s="6">
        <f t="shared" si="0"/>
        <v>17589.189999999999</v>
      </c>
    </row>
    <row r="52" spans="1:15" x14ac:dyDescent="0.3">
      <c r="A52" s="7">
        <v>45849</v>
      </c>
      <c r="B52" t="s">
        <v>121</v>
      </c>
      <c r="C52" s="5">
        <v>101.41</v>
      </c>
      <c r="D52" s="3"/>
      <c r="E52" s="3"/>
      <c r="F52" s="3"/>
      <c r="G52" s="3"/>
      <c r="H52" s="3"/>
      <c r="O52" s="6">
        <f t="shared" si="0"/>
        <v>17690.599999999999</v>
      </c>
    </row>
    <row r="53" spans="1:15" x14ac:dyDescent="0.3">
      <c r="B53" t="s">
        <v>141</v>
      </c>
      <c r="C53" s="3"/>
      <c r="D53" s="5">
        <v>10</v>
      </c>
      <c r="E53" s="3"/>
      <c r="F53" s="3"/>
      <c r="G53" s="3"/>
      <c r="H53" s="3"/>
      <c r="O53" s="6">
        <f t="shared" si="0"/>
        <v>17700.599999999999</v>
      </c>
    </row>
    <row r="54" spans="1:15" x14ac:dyDescent="0.3">
      <c r="A54" s="7">
        <v>45852</v>
      </c>
      <c r="B54" t="s">
        <v>121</v>
      </c>
      <c r="C54" s="5">
        <v>34.26</v>
      </c>
      <c r="D54" s="3"/>
      <c r="E54" s="3"/>
      <c r="F54" s="3"/>
      <c r="G54" s="3"/>
      <c r="H54" s="3"/>
      <c r="O54" s="6">
        <f t="shared" si="0"/>
        <v>17734.859999999997</v>
      </c>
    </row>
    <row r="55" spans="1:15" x14ac:dyDescent="0.3">
      <c r="B55" t="s">
        <v>121</v>
      </c>
      <c r="C55" s="5">
        <v>11.42</v>
      </c>
      <c r="D55" s="3"/>
      <c r="E55" s="3"/>
      <c r="F55" s="3"/>
      <c r="G55" s="3"/>
      <c r="H55" s="3"/>
      <c r="O55" s="6">
        <f t="shared" si="0"/>
        <v>17746.279999999995</v>
      </c>
    </row>
    <row r="56" spans="1:15" x14ac:dyDescent="0.3">
      <c r="B56" t="s">
        <v>121</v>
      </c>
      <c r="C56" s="5">
        <v>74.23</v>
      </c>
      <c r="D56" s="3"/>
      <c r="E56" s="3"/>
      <c r="F56" s="3"/>
      <c r="G56" s="3"/>
      <c r="H56" s="3"/>
      <c r="O56" s="6">
        <f t="shared" si="0"/>
        <v>17820.509999999995</v>
      </c>
    </row>
    <row r="57" spans="1:15" x14ac:dyDescent="0.3">
      <c r="A57" s="7">
        <v>45853</v>
      </c>
      <c r="B57" t="s">
        <v>121</v>
      </c>
      <c r="C57" s="5">
        <v>59.67</v>
      </c>
      <c r="D57" s="3"/>
      <c r="E57" s="3"/>
      <c r="F57" s="3"/>
      <c r="G57" s="3"/>
      <c r="H57" s="3"/>
      <c r="O57" s="6">
        <f t="shared" si="0"/>
        <v>17880.179999999993</v>
      </c>
    </row>
    <row r="58" spans="1:15" x14ac:dyDescent="0.3">
      <c r="B58" t="s">
        <v>74</v>
      </c>
      <c r="C58" s="5">
        <v>6</v>
      </c>
      <c r="D58" s="3"/>
      <c r="E58" s="3"/>
      <c r="F58" s="3"/>
      <c r="G58" s="3"/>
      <c r="H58" s="3"/>
      <c r="O58" s="6">
        <f t="shared" si="0"/>
        <v>17886.179999999993</v>
      </c>
    </row>
    <row r="59" spans="1:15" x14ac:dyDescent="0.3">
      <c r="A59" s="7">
        <v>45854</v>
      </c>
      <c r="B59" t="s">
        <v>121</v>
      </c>
      <c r="C59" s="5">
        <v>21.07</v>
      </c>
      <c r="D59" s="3"/>
      <c r="E59" s="3"/>
      <c r="F59" s="3"/>
      <c r="G59" s="3"/>
      <c r="H59" s="3"/>
      <c r="O59" s="6">
        <f t="shared" si="0"/>
        <v>17907.249999999993</v>
      </c>
    </row>
    <row r="60" spans="1:15" x14ac:dyDescent="0.3">
      <c r="B60" t="s">
        <v>121</v>
      </c>
      <c r="C60" s="5">
        <v>28.55</v>
      </c>
      <c r="D60" s="3"/>
      <c r="E60" s="3"/>
      <c r="F60" s="3"/>
      <c r="G60" s="3"/>
      <c r="H60" s="3"/>
      <c r="O60" s="6">
        <f t="shared" si="0"/>
        <v>17935.799999999992</v>
      </c>
    </row>
    <row r="61" spans="1:15" x14ac:dyDescent="0.3">
      <c r="A61" s="7">
        <v>45856</v>
      </c>
      <c r="B61" t="s">
        <v>146</v>
      </c>
      <c r="C61" s="3"/>
      <c r="D61" s="5">
        <v>235</v>
      </c>
      <c r="E61" s="3"/>
      <c r="F61" s="3"/>
      <c r="G61" s="3"/>
      <c r="H61" s="3"/>
      <c r="O61" s="6">
        <f t="shared" si="0"/>
        <v>18170.799999999992</v>
      </c>
    </row>
    <row r="62" spans="1:15" x14ac:dyDescent="0.3">
      <c r="B62" t="s">
        <v>146</v>
      </c>
      <c r="C62" s="3"/>
      <c r="D62" s="5">
        <v>495</v>
      </c>
      <c r="E62" s="3"/>
      <c r="F62" s="3"/>
      <c r="G62" s="3"/>
      <c r="H62" s="3"/>
      <c r="O62" s="6">
        <f t="shared" si="0"/>
        <v>18665.799999999992</v>
      </c>
    </row>
    <row r="63" spans="1:15" x14ac:dyDescent="0.3">
      <c r="B63" t="s">
        <v>146</v>
      </c>
      <c r="C63" s="3"/>
      <c r="D63" s="5">
        <v>470</v>
      </c>
      <c r="E63" s="3"/>
      <c r="F63" s="3"/>
      <c r="G63" s="3"/>
      <c r="H63" s="3"/>
      <c r="O63" s="6">
        <f t="shared" si="0"/>
        <v>19135.799999999992</v>
      </c>
    </row>
    <row r="64" spans="1:15" x14ac:dyDescent="0.3">
      <c r="B64" t="s">
        <v>146</v>
      </c>
      <c r="C64" s="3"/>
      <c r="D64" s="5">
        <v>595</v>
      </c>
      <c r="E64" s="3"/>
      <c r="F64" s="3"/>
      <c r="G64" s="3"/>
      <c r="H64" s="3"/>
      <c r="O64" s="6">
        <f t="shared" si="0"/>
        <v>19730.799999999992</v>
      </c>
    </row>
    <row r="65" spans="1:15" x14ac:dyDescent="0.3">
      <c r="B65" t="s">
        <v>147</v>
      </c>
      <c r="C65" s="3"/>
      <c r="D65" s="3"/>
      <c r="E65" s="3"/>
      <c r="F65" s="3"/>
      <c r="G65" s="3"/>
      <c r="H65" s="3"/>
      <c r="I65" s="6">
        <v>59.57</v>
      </c>
      <c r="O65" s="6">
        <f t="shared" si="0"/>
        <v>19671.229999999992</v>
      </c>
    </row>
    <row r="66" spans="1:15" x14ac:dyDescent="0.3">
      <c r="A66" s="7">
        <v>45859</v>
      </c>
      <c r="B66" t="s">
        <v>121</v>
      </c>
      <c r="C66" s="5">
        <v>11.42</v>
      </c>
      <c r="D66" s="3"/>
      <c r="E66" s="3"/>
      <c r="F66" s="3"/>
      <c r="G66" s="3"/>
      <c r="H66" s="3"/>
      <c r="O66" s="6">
        <f t="shared" si="0"/>
        <v>19682.649999999991</v>
      </c>
    </row>
    <row r="67" spans="1:15" x14ac:dyDescent="0.3">
      <c r="B67" t="s">
        <v>121</v>
      </c>
      <c r="C67" s="5">
        <v>11.42</v>
      </c>
      <c r="D67" s="3"/>
      <c r="E67" s="3"/>
      <c r="F67" s="3"/>
      <c r="G67" s="3"/>
      <c r="H67" s="3"/>
      <c r="O67" s="6">
        <f t="shared" si="0"/>
        <v>19694.069999999989</v>
      </c>
    </row>
    <row r="68" spans="1:15" x14ac:dyDescent="0.3">
      <c r="B68" t="s">
        <v>121</v>
      </c>
      <c r="C68" s="5">
        <v>11.42</v>
      </c>
      <c r="D68" s="3"/>
      <c r="E68" s="3"/>
      <c r="F68" s="3"/>
      <c r="G68" s="3"/>
      <c r="H68" s="3"/>
      <c r="O68" s="6">
        <f t="shared" si="0"/>
        <v>19705.489999999987</v>
      </c>
    </row>
    <row r="69" spans="1:15" x14ac:dyDescent="0.3">
      <c r="A69" s="7">
        <v>45860</v>
      </c>
      <c r="B69" t="s">
        <v>121</v>
      </c>
      <c r="C69" s="5">
        <v>85.65</v>
      </c>
      <c r="D69" s="3"/>
      <c r="E69" s="3"/>
      <c r="F69" s="3"/>
      <c r="G69" s="3"/>
      <c r="H69" s="3"/>
      <c r="O69" s="6">
        <f t="shared" ref="O69:O82" si="1">O68+C69+D69+E69+F69+G69-I69-J69-L69-M69-K69</f>
        <v>19791.139999999989</v>
      </c>
    </row>
    <row r="70" spans="1:15" x14ac:dyDescent="0.3">
      <c r="A70" s="7">
        <v>45861</v>
      </c>
      <c r="B70" t="s">
        <v>121</v>
      </c>
      <c r="C70" s="5">
        <v>74.23</v>
      </c>
      <c r="D70" s="3"/>
      <c r="E70" s="3"/>
      <c r="F70" s="3"/>
      <c r="G70" s="3"/>
      <c r="H70" s="3"/>
      <c r="O70" s="6">
        <f t="shared" si="1"/>
        <v>19865.369999999988</v>
      </c>
    </row>
    <row r="71" spans="1:15" x14ac:dyDescent="0.3">
      <c r="A71" s="7">
        <v>45862</v>
      </c>
      <c r="B71" t="s">
        <v>121</v>
      </c>
      <c r="C71" s="5">
        <v>28.55</v>
      </c>
      <c r="D71" s="3"/>
      <c r="E71" s="3"/>
      <c r="F71" s="3"/>
      <c r="G71" s="3"/>
      <c r="H71" s="3"/>
      <c r="O71" s="6">
        <f t="shared" si="1"/>
        <v>19893.919999999987</v>
      </c>
    </row>
    <row r="72" spans="1:15" x14ac:dyDescent="0.3">
      <c r="A72" s="7">
        <v>45863</v>
      </c>
      <c r="B72" t="s">
        <v>121</v>
      </c>
      <c r="C72" s="6">
        <v>5.71</v>
      </c>
      <c r="O72" s="6">
        <f t="shared" si="1"/>
        <v>19899.629999999986</v>
      </c>
    </row>
    <row r="73" spans="1:15" x14ac:dyDescent="0.3">
      <c r="B73" t="s">
        <v>147</v>
      </c>
      <c r="I73" s="6">
        <v>21.48</v>
      </c>
      <c r="O73" s="6">
        <f t="shared" si="1"/>
        <v>19878.149999999987</v>
      </c>
    </row>
    <row r="74" spans="1:15" x14ac:dyDescent="0.3">
      <c r="B74" t="s">
        <v>148</v>
      </c>
      <c r="I74" s="6">
        <v>22.2</v>
      </c>
      <c r="O74" s="6">
        <f t="shared" si="1"/>
        <v>19855.949999999986</v>
      </c>
    </row>
    <row r="75" spans="1:15" x14ac:dyDescent="0.3">
      <c r="A75" s="7">
        <v>45866</v>
      </c>
      <c r="B75" t="s">
        <v>121</v>
      </c>
      <c r="C75" s="6">
        <v>45.68</v>
      </c>
      <c r="O75" s="6">
        <f t="shared" si="1"/>
        <v>19901.629999999986</v>
      </c>
    </row>
    <row r="76" spans="1:15" x14ac:dyDescent="0.3">
      <c r="B76" t="s">
        <v>121</v>
      </c>
      <c r="C76" s="6">
        <v>68.52</v>
      </c>
      <c r="O76" s="6">
        <f t="shared" si="1"/>
        <v>19970.149999999987</v>
      </c>
    </row>
    <row r="77" spans="1:15" x14ac:dyDescent="0.3">
      <c r="B77" t="s">
        <v>121</v>
      </c>
      <c r="C77" s="6">
        <v>22.84</v>
      </c>
      <c r="O77" s="6">
        <f t="shared" si="1"/>
        <v>19992.989999999987</v>
      </c>
    </row>
    <row r="78" spans="1:15" x14ac:dyDescent="0.3">
      <c r="A78" s="7">
        <v>45867</v>
      </c>
      <c r="B78" t="s">
        <v>65</v>
      </c>
      <c r="C78" s="6">
        <v>20</v>
      </c>
      <c r="O78" s="6">
        <f t="shared" si="1"/>
        <v>20012.989999999987</v>
      </c>
    </row>
    <row r="79" spans="1:15" x14ac:dyDescent="0.3">
      <c r="A79" s="7">
        <v>45867</v>
      </c>
      <c r="B79" t="s">
        <v>121</v>
      </c>
      <c r="C79" s="6">
        <v>45.68</v>
      </c>
      <c r="O79" s="6">
        <f t="shared" si="1"/>
        <v>20058.669999999987</v>
      </c>
    </row>
    <row r="80" spans="1:15" x14ac:dyDescent="0.3">
      <c r="A80" s="7">
        <v>45868</v>
      </c>
      <c r="B80" t="s">
        <v>121</v>
      </c>
      <c r="C80" s="6">
        <v>57.1</v>
      </c>
      <c r="O80" s="6">
        <f t="shared" si="1"/>
        <v>20115.769999999986</v>
      </c>
    </row>
    <row r="81" spans="1:15" x14ac:dyDescent="0.3">
      <c r="A81" s="7">
        <v>45869</v>
      </c>
      <c r="B81" t="s">
        <v>121</v>
      </c>
      <c r="C81" s="6">
        <v>28.55</v>
      </c>
      <c r="O81" s="6">
        <f t="shared" si="1"/>
        <v>20144.319999999985</v>
      </c>
    </row>
    <row r="82" spans="1:15" x14ac:dyDescent="0.3">
      <c r="B82" t="s">
        <v>149</v>
      </c>
      <c r="L82" s="6">
        <v>50</v>
      </c>
      <c r="O82" s="9">
        <f t="shared" si="1"/>
        <v>20094.319999999985</v>
      </c>
    </row>
    <row r="84" spans="1:15" s="1" customFormat="1" ht="15" thickBot="1" x14ac:dyDescent="0.35">
      <c r="A84" s="2" t="s">
        <v>68</v>
      </c>
      <c r="C84" s="22">
        <f>SUM(C4:C82)</f>
        <v>1501.4699999999998</v>
      </c>
      <c r="D84" s="22">
        <f t="shared" ref="D84:G84" si="2">SUM(D4:D82)</f>
        <v>2232.5500000000002</v>
      </c>
      <c r="E84" s="22">
        <f t="shared" si="2"/>
        <v>750</v>
      </c>
      <c r="F84" s="22">
        <f t="shared" si="2"/>
        <v>0</v>
      </c>
      <c r="G84" s="22">
        <f t="shared" si="2"/>
        <v>0</v>
      </c>
      <c r="H84" s="9"/>
      <c r="I84" s="22">
        <f>SUM(I4:I82)</f>
        <v>151.24999999999997</v>
      </c>
      <c r="J84" s="22">
        <f t="shared" ref="J84:M84" si="3">SUM(J4:J82)</f>
        <v>0</v>
      </c>
      <c r="K84" s="22">
        <f t="shared" si="3"/>
        <v>229.99</v>
      </c>
      <c r="L84" s="22">
        <f t="shared" si="3"/>
        <v>50</v>
      </c>
      <c r="M84" s="22">
        <f t="shared" si="3"/>
        <v>0</v>
      </c>
      <c r="N84" s="9"/>
    </row>
    <row r="85" spans="1:15" x14ac:dyDescent="0.3">
      <c r="G85" s="28">
        <f>C84+D84+E84+F84+G84</f>
        <v>4484.0200000000004</v>
      </c>
      <c r="M85" s="28">
        <f>I84+J84+K84++L84+M84</f>
        <v>431.24</v>
      </c>
    </row>
  </sheetData>
  <pageMargins left="0.70000000000000007" right="0.70000000000000007" top="0.75" bottom="0.75" header="0.30000000000000004" footer="0.3000000000000000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EC2E-E67D-47F0-840A-421CC430A5C1}">
  <sheetPr>
    <pageSetUpPr fitToPage="1"/>
  </sheetPr>
  <dimension ref="A1:O77"/>
  <sheetViews>
    <sheetView workbookViewId="0">
      <selection activeCell="L31" sqref="L31"/>
    </sheetView>
  </sheetViews>
  <sheetFormatPr defaultRowHeight="14.4" x14ac:dyDescent="0.3"/>
  <cols>
    <col min="1" max="1" width="10.33203125" style="1" bestFit="1" customWidth="1"/>
    <col min="2" max="2" width="16.33203125" bestFit="1" customWidth="1"/>
    <col min="3" max="3" width="9.109375" customWidth="1"/>
    <col min="4" max="4" width="10.6640625" bestFit="1" customWidth="1"/>
    <col min="5" max="5" width="9.33203125" customWidth="1"/>
    <col min="6" max="6" width="10.6640625" bestFit="1" customWidth="1"/>
    <col min="7" max="7" width="7.33203125" bestFit="1" customWidth="1"/>
    <col min="8" max="8" width="10.5546875" bestFit="1" customWidth="1"/>
    <col min="9" max="9" width="3.5546875" customWidth="1"/>
    <col min="10" max="10" width="8.6640625" customWidth="1"/>
    <col min="11" max="11" width="10.6640625" bestFit="1" customWidth="1"/>
    <col min="12" max="12" width="9.109375" customWidth="1"/>
    <col min="13" max="13" width="10.5546875" bestFit="1" customWidth="1"/>
    <col min="14" max="14" width="3.109375" customWidth="1"/>
    <col min="15" max="15" width="11.5546875" bestFit="1" customWidth="1"/>
    <col min="16" max="16" width="9.109375" customWidth="1"/>
  </cols>
  <sheetData>
    <row r="1" spans="1:15" x14ac:dyDescent="0.3">
      <c r="C1" s="2" t="s">
        <v>0</v>
      </c>
      <c r="D1" s="3"/>
      <c r="E1" s="3"/>
      <c r="F1" s="3"/>
      <c r="G1" s="3"/>
      <c r="H1" s="3"/>
      <c r="I1" s="3"/>
      <c r="J1" s="4" t="s">
        <v>8</v>
      </c>
      <c r="K1" s="4"/>
      <c r="L1" s="4"/>
      <c r="M1" s="3"/>
      <c r="N1" s="3"/>
    </row>
    <row r="2" spans="1:15" ht="28.8" x14ac:dyDescent="0.3">
      <c r="A2" s="2" t="s">
        <v>1</v>
      </c>
      <c r="B2" s="2" t="s">
        <v>2</v>
      </c>
      <c r="C2" s="4" t="s">
        <v>3</v>
      </c>
      <c r="D2" s="10" t="s">
        <v>314</v>
      </c>
      <c r="E2" s="10" t="s">
        <v>315</v>
      </c>
      <c r="F2" s="4" t="s">
        <v>5</v>
      </c>
      <c r="G2" s="4" t="s">
        <v>6</v>
      </c>
      <c r="H2" s="4" t="s">
        <v>7</v>
      </c>
      <c r="I2" s="4"/>
      <c r="J2" s="10" t="s">
        <v>150</v>
      </c>
      <c r="K2" s="4" t="s">
        <v>126</v>
      </c>
      <c r="L2" s="10" t="s">
        <v>315</v>
      </c>
      <c r="M2" s="4" t="s">
        <v>7</v>
      </c>
      <c r="N2" s="4"/>
      <c r="O2" s="2" t="s">
        <v>9</v>
      </c>
    </row>
    <row r="3" spans="1:15" x14ac:dyDescent="0.3">
      <c r="A3" s="1" t="s">
        <v>151</v>
      </c>
      <c r="B3" s="1" t="s">
        <v>11</v>
      </c>
      <c r="C3" s="8"/>
      <c r="D3" s="8"/>
      <c r="E3" s="8"/>
      <c r="F3" s="8"/>
      <c r="G3" s="8"/>
      <c r="H3" s="8"/>
      <c r="I3" s="26"/>
      <c r="J3" s="8"/>
      <c r="K3" s="8"/>
      <c r="L3" s="8"/>
      <c r="M3" s="8"/>
      <c r="N3" s="8"/>
      <c r="O3" s="14">
        <v>20094.32</v>
      </c>
    </row>
    <row r="4" spans="1:15" x14ac:dyDescent="0.3">
      <c r="A4" s="7">
        <v>45870</v>
      </c>
      <c r="B4" t="s">
        <v>65</v>
      </c>
      <c r="C4" s="8"/>
      <c r="D4" s="8"/>
      <c r="E4" s="8"/>
      <c r="F4" s="8">
        <v>50</v>
      </c>
      <c r="G4" s="8"/>
      <c r="H4" s="8"/>
      <c r="I4" s="26"/>
      <c r="J4" s="8"/>
      <c r="K4" s="8"/>
      <c r="L4" s="8"/>
      <c r="M4" s="8"/>
      <c r="N4" s="8"/>
      <c r="O4" s="11">
        <f>O3+C4+D4+E4+F4+G4+H4-J4-K4-L4-M4</f>
        <v>20144.32</v>
      </c>
    </row>
    <row r="5" spans="1:15" x14ac:dyDescent="0.3">
      <c r="A5" s="7">
        <v>45873</v>
      </c>
      <c r="B5" t="s">
        <v>152</v>
      </c>
      <c r="C5" s="11"/>
      <c r="D5" s="11"/>
      <c r="E5" s="11"/>
      <c r="F5" s="11"/>
      <c r="G5" s="11"/>
      <c r="H5" s="11"/>
      <c r="I5" s="13"/>
      <c r="J5" s="11"/>
      <c r="K5" s="11"/>
      <c r="L5" s="11"/>
      <c r="M5" s="11">
        <v>158.91999999999999</v>
      </c>
      <c r="N5" s="11"/>
      <c r="O5" s="11">
        <f t="shared" ref="O5:O69" si="0">O4+C5+D5+E5+F5+G5+H5-J5-K5-L5-M5</f>
        <v>19985.400000000001</v>
      </c>
    </row>
    <row r="6" spans="1:15" x14ac:dyDescent="0.3">
      <c r="A6" s="7">
        <v>45880</v>
      </c>
      <c r="B6" t="s">
        <v>121</v>
      </c>
      <c r="C6" s="11">
        <v>62.81</v>
      </c>
      <c r="D6" s="11"/>
      <c r="E6" s="11"/>
      <c r="F6" s="11"/>
      <c r="G6" s="11"/>
      <c r="H6" s="11"/>
      <c r="I6" s="13"/>
      <c r="J6" s="11"/>
      <c r="K6" s="11"/>
      <c r="L6" s="11"/>
      <c r="M6" s="11"/>
      <c r="N6" s="11"/>
      <c r="O6" s="11">
        <f t="shared" si="0"/>
        <v>20048.210000000003</v>
      </c>
    </row>
    <row r="7" spans="1:15" x14ac:dyDescent="0.3">
      <c r="B7" t="s">
        <v>121</v>
      </c>
      <c r="C7" s="11">
        <v>239.82</v>
      </c>
      <c r="D7" s="11"/>
      <c r="E7" s="11"/>
      <c r="F7" s="11"/>
      <c r="G7" s="11"/>
      <c r="H7" s="11"/>
      <c r="I7" s="13"/>
      <c r="J7" s="11"/>
      <c r="K7" s="11"/>
      <c r="L7" s="11"/>
      <c r="M7" s="11"/>
      <c r="N7" s="11"/>
      <c r="O7" s="11">
        <f t="shared" si="0"/>
        <v>20288.030000000002</v>
      </c>
    </row>
    <row r="8" spans="1:15" x14ac:dyDescent="0.3">
      <c r="B8" t="s">
        <v>121</v>
      </c>
      <c r="C8" s="11">
        <v>34.26</v>
      </c>
      <c r="D8" s="11"/>
      <c r="E8" s="11"/>
      <c r="F8" s="11"/>
      <c r="G8" s="11"/>
      <c r="H8" s="11"/>
      <c r="I8" s="13"/>
      <c r="J8" s="11"/>
      <c r="K8" s="11"/>
      <c r="L8" s="11"/>
      <c r="M8" s="11"/>
      <c r="N8" s="11"/>
      <c r="O8" s="11">
        <f t="shared" si="0"/>
        <v>20322.29</v>
      </c>
    </row>
    <row r="9" spans="1:15" x14ac:dyDescent="0.3">
      <c r="B9" t="s">
        <v>105</v>
      </c>
      <c r="C9" s="11"/>
      <c r="D9" s="11">
        <v>40</v>
      </c>
      <c r="E9" s="11"/>
      <c r="F9" s="11"/>
      <c r="G9" s="11"/>
      <c r="H9" s="11"/>
      <c r="I9" s="13"/>
      <c r="J9" s="11"/>
      <c r="K9" s="11"/>
      <c r="L9" s="11"/>
      <c r="M9" s="11"/>
      <c r="N9" s="11"/>
      <c r="O9" s="11">
        <f t="shared" si="0"/>
        <v>20362.29</v>
      </c>
    </row>
    <row r="10" spans="1:15" x14ac:dyDescent="0.3">
      <c r="B10" t="s">
        <v>153</v>
      </c>
      <c r="C10" s="11"/>
      <c r="D10" s="11">
        <v>20</v>
      </c>
      <c r="E10" s="11"/>
      <c r="F10" s="11"/>
      <c r="G10" s="11"/>
      <c r="H10" s="11"/>
      <c r="I10" s="13"/>
      <c r="J10" s="11"/>
      <c r="K10" s="11"/>
      <c r="L10" s="11"/>
      <c r="M10" s="11"/>
      <c r="N10" s="11"/>
      <c r="O10" s="11">
        <f t="shared" si="0"/>
        <v>20382.29</v>
      </c>
    </row>
    <row r="11" spans="1:15" x14ac:dyDescent="0.3">
      <c r="B11" t="s">
        <v>154</v>
      </c>
      <c r="C11" s="11"/>
      <c r="D11" s="11">
        <v>20</v>
      </c>
      <c r="E11" s="11"/>
      <c r="F11" s="11"/>
      <c r="G11" s="11"/>
      <c r="H11" s="11"/>
      <c r="I11" s="13"/>
      <c r="J11" s="11"/>
      <c r="K11" s="11"/>
      <c r="L11" s="11"/>
      <c r="M11" s="11"/>
      <c r="N11" s="11"/>
      <c r="O11" s="11">
        <f t="shared" si="0"/>
        <v>20402.29</v>
      </c>
    </row>
    <row r="12" spans="1:15" x14ac:dyDescent="0.3">
      <c r="B12" t="s">
        <v>121</v>
      </c>
      <c r="C12" s="11">
        <v>39.97</v>
      </c>
      <c r="D12" s="11"/>
      <c r="E12" s="11"/>
      <c r="F12" s="11"/>
      <c r="G12" s="11"/>
      <c r="H12" s="11"/>
      <c r="I12" s="13"/>
      <c r="J12" s="11"/>
      <c r="K12" s="11"/>
      <c r="L12" s="11"/>
      <c r="M12" s="11"/>
      <c r="N12" s="11"/>
      <c r="O12" s="11">
        <f t="shared" si="0"/>
        <v>20442.260000000002</v>
      </c>
    </row>
    <row r="13" spans="1:15" x14ac:dyDescent="0.3">
      <c r="B13" t="s">
        <v>155</v>
      </c>
      <c r="C13" s="11"/>
      <c r="D13" s="11">
        <v>20</v>
      </c>
      <c r="E13" s="11"/>
      <c r="F13" s="11"/>
      <c r="G13" s="11"/>
      <c r="H13" s="11"/>
      <c r="I13" s="13"/>
      <c r="J13" s="11"/>
      <c r="K13" s="11"/>
      <c r="L13" s="11"/>
      <c r="M13" s="11"/>
      <c r="N13" s="11"/>
      <c r="O13" s="11">
        <f t="shared" si="0"/>
        <v>20462.260000000002</v>
      </c>
    </row>
    <row r="14" spans="1:15" x14ac:dyDescent="0.3">
      <c r="B14" t="s">
        <v>81</v>
      </c>
      <c r="C14" s="11"/>
      <c r="D14" s="11">
        <v>10</v>
      </c>
      <c r="E14" s="11"/>
      <c r="F14" s="11"/>
      <c r="G14" s="11"/>
      <c r="H14" s="11"/>
      <c r="I14" s="13"/>
      <c r="J14" s="11"/>
      <c r="K14" s="11"/>
      <c r="L14" s="11"/>
      <c r="M14" s="11"/>
      <c r="N14" s="11"/>
      <c r="O14" s="11">
        <f t="shared" si="0"/>
        <v>20472.260000000002</v>
      </c>
    </row>
    <row r="15" spans="1:15" x14ac:dyDescent="0.3">
      <c r="B15" t="s">
        <v>81</v>
      </c>
      <c r="C15" s="11"/>
      <c r="D15" s="11">
        <v>20</v>
      </c>
      <c r="E15" s="11"/>
      <c r="F15" s="11"/>
      <c r="G15" s="11"/>
      <c r="H15" s="11"/>
      <c r="I15" s="13"/>
      <c r="J15" s="11"/>
      <c r="K15" s="11"/>
      <c r="L15" s="11"/>
      <c r="M15" s="11"/>
      <c r="N15" s="11"/>
      <c r="O15" s="11">
        <f t="shared" si="0"/>
        <v>20492.260000000002</v>
      </c>
    </row>
    <row r="16" spans="1:15" x14ac:dyDescent="0.3">
      <c r="B16" t="s">
        <v>156</v>
      </c>
      <c r="C16" s="11"/>
      <c r="D16" s="11"/>
      <c r="E16" s="11"/>
      <c r="F16" s="11"/>
      <c r="G16" s="11"/>
      <c r="H16" s="11"/>
      <c r="I16" s="13"/>
      <c r="J16" s="11">
        <v>53.34</v>
      </c>
      <c r="K16" s="11"/>
      <c r="L16" s="11"/>
      <c r="M16" s="11"/>
      <c r="N16" s="11"/>
      <c r="O16" s="11">
        <f t="shared" si="0"/>
        <v>20438.920000000002</v>
      </c>
    </row>
    <row r="17" spans="1:15" x14ac:dyDescent="0.3">
      <c r="A17" s="7">
        <v>45881</v>
      </c>
      <c r="B17" t="s">
        <v>121</v>
      </c>
      <c r="C17" s="11">
        <v>45.68</v>
      </c>
      <c r="D17" s="11"/>
      <c r="E17" s="11"/>
      <c r="F17" s="11"/>
      <c r="G17" s="11"/>
      <c r="H17" s="11"/>
      <c r="I17" s="13"/>
      <c r="J17" s="11"/>
      <c r="K17" s="11"/>
      <c r="L17" s="11"/>
      <c r="M17" s="11"/>
      <c r="N17" s="11"/>
      <c r="O17" s="11">
        <f t="shared" si="0"/>
        <v>20484.600000000002</v>
      </c>
    </row>
    <row r="18" spans="1:15" x14ac:dyDescent="0.3">
      <c r="B18" t="s">
        <v>94</v>
      </c>
      <c r="C18" s="11"/>
      <c r="D18" s="11">
        <v>30</v>
      </c>
      <c r="E18" s="11"/>
      <c r="F18" s="11"/>
      <c r="G18" s="11"/>
      <c r="H18" s="11"/>
      <c r="I18" s="13"/>
      <c r="J18" s="11"/>
      <c r="K18" s="11"/>
      <c r="L18" s="11"/>
      <c r="M18" s="11"/>
      <c r="N18" s="11"/>
      <c r="O18" s="11">
        <f t="shared" si="0"/>
        <v>20514.600000000002</v>
      </c>
    </row>
    <row r="19" spans="1:15" x14ac:dyDescent="0.3">
      <c r="B19" t="s">
        <v>157</v>
      </c>
      <c r="C19" s="11"/>
      <c r="D19" s="11"/>
      <c r="E19" s="11"/>
      <c r="F19" s="11"/>
      <c r="G19" s="11"/>
      <c r="H19" s="11"/>
      <c r="I19" s="13"/>
      <c r="J19" s="11"/>
      <c r="K19" s="11"/>
      <c r="L19" s="11">
        <v>800.91</v>
      </c>
      <c r="M19" s="11"/>
      <c r="N19" s="11"/>
      <c r="O19" s="11">
        <f t="shared" si="0"/>
        <v>19713.690000000002</v>
      </c>
    </row>
    <row r="20" spans="1:15" x14ac:dyDescent="0.3">
      <c r="A20" s="7">
        <v>45882</v>
      </c>
      <c r="B20" t="s">
        <v>158</v>
      </c>
      <c r="C20" s="11"/>
      <c r="D20" s="11"/>
      <c r="E20" s="11">
        <v>18</v>
      </c>
      <c r="F20" s="11"/>
      <c r="G20" s="11"/>
      <c r="H20" s="11"/>
      <c r="I20" s="13"/>
      <c r="J20" s="11"/>
      <c r="K20" s="11"/>
      <c r="L20" s="11"/>
      <c r="M20" s="11"/>
      <c r="N20" s="11"/>
      <c r="O20" s="11">
        <f>O19+C20+D20+E20+F20+G20+H20-J20-K20-L20-M20</f>
        <v>19731.690000000002</v>
      </c>
    </row>
    <row r="21" spans="1:15" x14ac:dyDescent="0.3">
      <c r="B21" t="s">
        <v>159</v>
      </c>
      <c r="C21" s="11"/>
      <c r="D21" s="11"/>
      <c r="E21" s="11">
        <v>12</v>
      </c>
      <c r="F21" s="11"/>
      <c r="G21" s="11"/>
      <c r="H21" s="11"/>
      <c r="I21" s="13"/>
      <c r="J21" s="11"/>
      <c r="K21" s="11"/>
      <c r="L21" s="11"/>
      <c r="M21" s="11"/>
      <c r="N21" s="11"/>
      <c r="O21" s="11">
        <f t="shared" si="0"/>
        <v>19743.690000000002</v>
      </c>
    </row>
    <row r="22" spans="1:15" x14ac:dyDescent="0.3">
      <c r="B22" t="s">
        <v>160</v>
      </c>
      <c r="C22" s="11"/>
      <c r="D22" s="11"/>
      <c r="E22" s="11">
        <v>12</v>
      </c>
      <c r="F22" s="11"/>
      <c r="G22" s="11"/>
      <c r="H22" s="11"/>
      <c r="I22" s="13"/>
      <c r="J22" s="11"/>
      <c r="K22" s="11"/>
      <c r="L22" s="11"/>
      <c r="M22" s="11"/>
      <c r="N22" s="11"/>
      <c r="O22" s="11">
        <f t="shared" si="0"/>
        <v>19755.690000000002</v>
      </c>
    </row>
    <row r="23" spans="1:15" x14ac:dyDescent="0.3">
      <c r="B23" t="s">
        <v>105</v>
      </c>
      <c r="C23" s="11"/>
      <c r="D23" s="11"/>
      <c r="E23" s="11">
        <v>18</v>
      </c>
      <c r="F23" s="11"/>
      <c r="G23" s="11"/>
      <c r="H23" s="11"/>
      <c r="I23" s="13"/>
      <c r="J23" s="11"/>
      <c r="K23" s="11"/>
      <c r="L23" s="11"/>
      <c r="M23" s="11"/>
      <c r="N23" s="11"/>
      <c r="O23" s="11">
        <f t="shared" si="0"/>
        <v>19773.690000000002</v>
      </c>
    </row>
    <row r="24" spans="1:15" x14ac:dyDescent="0.3">
      <c r="B24" t="s">
        <v>119</v>
      </c>
      <c r="C24" s="11"/>
      <c r="D24" s="11"/>
      <c r="E24" s="11">
        <v>12</v>
      </c>
      <c r="F24" s="11"/>
      <c r="G24" s="11"/>
      <c r="H24" s="11"/>
      <c r="I24" s="13"/>
      <c r="J24" s="11"/>
      <c r="K24" s="11"/>
      <c r="L24" s="11"/>
      <c r="M24" s="11"/>
      <c r="N24" s="11"/>
      <c r="O24" s="11">
        <f t="shared" si="0"/>
        <v>19785.690000000002</v>
      </c>
    </row>
    <row r="25" spans="1:15" x14ac:dyDescent="0.3">
      <c r="B25" t="s">
        <v>130</v>
      </c>
      <c r="C25" s="11"/>
      <c r="D25" s="11"/>
      <c r="E25" s="11">
        <v>24</v>
      </c>
      <c r="F25" s="11"/>
      <c r="G25" s="11"/>
      <c r="H25" s="11"/>
      <c r="I25" s="13"/>
      <c r="J25" s="11"/>
      <c r="K25" s="11"/>
      <c r="L25" s="11"/>
      <c r="M25" s="11"/>
      <c r="N25" s="11"/>
      <c r="O25" s="11">
        <f t="shared" si="0"/>
        <v>19809.690000000002</v>
      </c>
    </row>
    <row r="26" spans="1:15" x14ac:dyDescent="0.3">
      <c r="B26" t="s">
        <v>38</v>
      </c>
      <c r="C26" s="11"/>
      <c r="D26" s="11"/>
      <c r="E26" s="11">
        <v>24</v>
      </c>
      <c r="F26" s="11"/>
      <c r="G26" s="11"/>
      <c r="H26" s="11"/>
      <c r="I26" s="13"/>
      <c r="J26" s="11"/>
      <c r="K26" s="11"/>
      <c r="L26" s="11"/>
      <c r="M26" s="11"/>
      <c r="N26" s="11"/>
      <c r="O26" s="11">
        <f t="shared" si="0"/>
        <v>19833.690000000002</v>
      </c>
    </row>
    <row r="27" spans="1:15" x14ac:dyDescent="0.3">
      <c r="B27" t="s">
        <v>121</v>
      </c>
      <c r="C27" s="11">
        <v>17.13</v>
      </c>
      <c r="D27" s="11"/>
      <c r="E27" s="11"/>
      <c r="F27" s="11"/>
      <c r="G27" s="11"/>
      <c r="H27" s="11"/>
      <c r="I27" s="13"/>
      <c r="J27" s="11"/>
      <c r="K27" s="11"/>
      <c r="L27" s="11"/>
      <c r="M27" s="11"/>
      <c r="N27" s="11"/>
      <c r="O27" s="11">
        <f t="shared" si="0"/>
        <v>19850.820000000003</v>
      </c>
    </row>
    <row r="28" spans="1:15" x14ac:dyDescent="0.3">
      <c r="B28" t="s">
        <v>161</v>
      </c>
      <c r="C28" s="11"/>
      <c r="D28" s="11"/>
      <c r="E28" s="11">
        <v>18</v>
      </c>
      <c r="F28" s="11"/>
      <c r="G28" s="11"/>
      <c r="H28" s="11"/>
      <c r="I28" s="13"/>
      <c r="J28" s="11"/>
      <c r="K28" s="11"/>
      <c r="L28" s="11"/>
      <c r="M28" s="11"/>
      <c r="N28" s="11"/>
      <c r="O28" s="11">
        <f t="shared" si="0"/>
        <v>19868.820000000003</v>
      </c>
    </row>
    <row r="29" spans="1:15" x14ac:dyDescent="0.3">
      <c r="B29" t="s">
        <v>65</v>
      </c>
      <c r="C29" s="11"/>
      <c r="D29" s="11"/>
      <c r="E29" s="11">
        <v>24</v>
      </c>
      <c r="F29" s="11"/>
      <c r="G29" s="11"/>
      <c r="H29" s="11"/>
      <c r="I29" s="13"/>
      <c r="J29" s="11"/>
      <c r="K29" s="11"/>
      <c r="L29" s="11"/>
      <c r="M29" s="11"/>
      <c r="N29" s="11"/>
      <c r="O29" s="11">
        <f t="shared" si="0"/>
        <v>19892.820000000003</v>
      </c>
    </row>
    <row r="30" spans="1:15" x14ac:dyDescent="0.3">
      <c r="B30" t="s">
        <v>162</v>
      </c>
      <c r="C30" s="11"/>
      <c r="D30" s="11"/>
      <c r="E30" s="11">
        <v>42</v>
      </c>
      <c r="F30" s="11"/>
      <c r="G30" s="11"/>
      <c r="H30" s="11"/>
      <c r="I30" s="13"/>
      <c r="J30" s="11"/>
      <c r="K30" s="11"/>
      <c r="L30" s="11"/>
      <c r="M30" s="11"/>
      <c r="N30" s="11"/>
      <c r="O30" s="11">
        <f t="shared" si="0"/>
        <v>19934.820000000003</v>
      </c>
    </row>
    <row r="31" spans="1:15" x14ac:dyDescent="0.3">
      <c r="B31" t="s">
        <v>163</v>
      </c>
      <c r="C31" s="11"/>
      <c r="D31" s="11"/>
      <c r="E31" s="11">
        <v>12</v>
      </c>
      <c r="F31" s="11"/>
      <c r="G31" s="11"/>
      <c r="H31" s="11"/>
      <c r="I31" s="13"/>
      <c r="J31" s="11"/>
      <c r="K31" s="11"/>
      <c r="L31" s="11"/>
      <c r="M31" s="11"/>
      <c r="N31" s="11"/>
      <c r="O31" s="11">
        <f t="shared" si="0"/>
        <v>19946.820000000003</v>
      </c>
    </row>
    <row r="32" spans="1:15" x14ac:dyDescent="0.3">
      <c r="B32" t="s">
        <v>164</v>
      </c>
      <c r="C32" s="11"/>
      <c r="D32" s="11"/>
      <c r="E32" s="11">
        <v>12</v>
      </c>
      <c r="F32" s="11"/>
      <c r="G32" s="11"/>
      <c r="H32" s="11"/>
      <c r="I32" s="13"/>
      <c r="J32" s="11"/>
      <c r="K32" s="11"/>
      <c r="L32" s="11"/>
      <c r="M32" s="11"/>
      <c r="N32" s="11"/>
      <c r="O32" s="11">
        <f t="shared" si="0"/>
        <v>19958.820000000003</v>
      </c>
    </row>
    <row r="33" spans="1:15" x14ac:dyDescent="0.3">
      <c r="B33" t="s">
        <v>46</v>
      </c>
      <c r="C33" s="11"/>
      <c r="D33" s="11"/>
      <c r="E33" s="11">
        <v>24</v>
      </c>
      <c r="F33" s="11"/>
      <c r="G33" s="11"/>
      <c r="H33" s="11"/>
      <c r="I33" s="13"/>
      <c r="J33" s="11"/>
      <c r="K33" s="11"/>
      <c r="L33" s="11"/>
      <c r="M33" s="11"/>
      <c r="N33" s="11"/>
      <c r="O33" s="11">
        <f t="shared" si="0"/>
        <v>19982.820000000003</v>
      </c>
    </row>
    <row r="34" spans="1:15" x14ac:dyDescent="0.3">
      <c r="B34" t="s">
        <v>35</v>
      </c>
      <c r="C34" s="11"/>
      <c r="D34" s="11"/>
      <c r="E34" s="11">
        <v>24</v>
      </c>
      <c r="F34" s="11"/>
      <c r="G34" s="11"/>
      <c r="H34" s="11"/>
      <c r="I34" s="13"/>
      <c r="J34" s="11"/>
      <c r="K34" s="11"/>
      <c r="L34" s="11"/>
      <c r="M34" s="11"/>
      <c r="N34" s="11"/>
      <c r="O34" s="11">
        <f t="shared" si="0"/>
        <v>20006.820000000003</v>
      </c>
    </row>
    <row r="35" spans="1:15" x14ac:dyDescent="0.3">
      <c r="B35" t="s">
        <v>71</v>
      </c>
      <c r="C35" s="11"/>
      <c r="D35" s="11"/>
      <c r="E35" s="11">
        <v>24</v>
      </c>
      <c r="F35" s="11"/>
      <c r="G35" s="11"/>
      <c r="H35" s="11"/>
      <c r="I35" s="13"/>
      <c r="J35" s="11"/>
      <c r="K35" s="11"/>
      <c r="L35" s="11"/>
      <c r="M35" s="11"/>
      <c r="N35" s="11"/>
      <c r="O35" s="11">
        <f t="shared" si="0"/>
        <v>20030.820000000003</v>
      </c>
    </row>
    <row r="36" spans="1:15" x14ac:dyDescent="0.3">
      <c r="B36" t="s">
        <v>104</v>
      </c>
      <c r="C36" s="11"/>
      <c r="D36" s="11"/>
      <c r="E36" s="11">
        <v>12</v>
      </c>
      <c r="F36" s="11"/>
      <c r="G36" s="11"/>
      <c r="H36" s="11"/>
      <c r="I36" s="13"/>
      <c r="J36" s="11"/>
      <c r="K36" s="11"/>
      <c r="L36" s="11"/>
      <c r="M36" s="11"/>
      <c r="N36" s="11"/>
      <c r="O36" s="11">
        <f t="shared" si="0"/>
        <v>20042.820000000003</v>
      </c>
    </row>
    <row r="37" spans="1:15" x14ac:dyDescent="0.3">
      <c r="B37" t="s">
        <v>165</v>
      </c>
      <c r="C37" s="11">
        <v>6</v>
      </c>
      <c r="D37" s="11"/>
      <c r="E37" s="11"/>
      <c r="F37" s="11"/>
      <c r="G37" s="11"/>
      <c r="H37" s="11"/>
      <c r="I37" s="13"/>
      <c r="J37" s="11"/>
      <c r="K37" s="11"/>
      <c r="L37" s="11"/>
      <c r="M37" s="11"/>
      <c r="N37" s="11"/>
      <c r="O37" s="11">
        <f t="shared" si="0"/>
        <v>20048.820000000003</v>
      </c>
    </row>
    <row r="38" spans="1:15" x14ac:dyDescent="0.3">
      <c r="B38" t="s">
        <v>92</v>
      </c>
      <c r="C38" s="11"/>
      <c r="D38" s="11"/>
      <c r="E38" s="11">
        <v>18</v>
      </c>
      <c r="F38" s="11"/>
      <c r="G38" s="11"/>
      <c r="H38" s="11"/>
      <c r="I38" s="13"/>
      <c r="J38" s="11"/>
      <c r="K38" s="11"/>
      <c r="L38" s="11"/>
      <c r="M38" s="11"/>
      <c r="N38" s="11"/>
      <c r="O38" s="11">
        <f t="shared" si="0"/>
        <v>20066.820000000003</v>
      </c>
    </row>
    <row r="39" spans="1:15" x14ac:dyDescent="0.3">
      <c r="B39" t="s">
        <v>96</v>
      </c>
      <c r="C39" s="11"/>
      <c r="D39" s="11"/>
      <c r="E39" s="11">
        <v>16</v>
      </c>
      <c r="F39" s="11"/>
      <c r="G39" s="11"/>
      <c r="H39" s="11"/>
      <c r="I39" s="13"/>
      <c r="J39" s="11"/>
      <c r="K39" s="11"/>
      <c r="L39" s="11"/>
      <c r="M39" s="11"/>
      <c r="N39" s="11"/>
      <c r="O39" s="11">
        <f t="shared" si="0"/>
        <v>20082.820000000003</v>
      </c>
    </row>
    <row r="40" spans="1:15" x14ac:dyDescent="0.3">
      <c r="B40" t="s">
        <v>81</v>
      </c>
      <c r="C40" s="11"/>
      <c r="D40" s="11"/>
      <c r="E40" s="11">
        <v>16</v>
      </c>
      <c r="F40" s="11"/>
      <c r="G40" s="11"/>
      <c r="H40" s="11"/>
      <c r="I40" s="13"/>
      <c r="J40" s="11"/>
      <c r="K40" s="11"/>
      <c r="L40" s="11"/>
      <c r="M40" s="11"/>
      <c r="N40" s="11"/>
      <c r="O40" s="11">
        <f t="shared" si="0"/>
        <v>20098.820000000003</v>
      </c>
    </row>
    <row r="41" spans="1:15" x14ac:dyDescent="0.3">
      <c r="B41" t="s">
        <v>59</v>
      </c>
      <c r="C41" s="11"/>
      <c r="D41" s="11"/>
      <c r="E41" s="11">
        <v>24</v>
      </c>
      <c r="F41" s="11"/>
      <c r="G41" s="11"/>
      <c r="H41" s="11"/>
      <c r="I41" s="13"/>
      <c r="J41" s="11"/>
      <c r="K41" s="11"/>
      <c r="L41" s="11"/>
      <c r="M41" s="11"/>
      <c r="N41" s="11"/>
      <c r="O41" s="11">
        <f t="shared" si="0"/>
        <v>20122.820000000003</v>
      </c>
    </row>
    <row r="42" spans="1:15" x14ac:dyDescent="0.3">
      <c r="B42" t="s">
        <v>97</v>
      </c>
      <c r="C42" s="11"/>
      <c r="D42" s="11"/>
      <c r="E42" s="11">
        <v>24</v>
      </c>
      <c r="F42" s="11"/>
      <c r="G42" s="11"/>
      <c r="H42" s="11"/>
      <c r="I42" s="13"/>
      <c r="J42" s="11"/>
      <c r="K42" s="11"/>
      <c r="L42" s="11"/>
      <c r="M42" s="11"/>
      <c r="N42" s="11"/>
      <c r="O42" s="11">
        <f t="shared" si="0"/>
        <v>20146.820000000003</v>
      </c>
    </row>
    <row r="43" spans="1:15" x14ac:dyDescent="0.3">
      <c r="B43" t="s">
        <v>89</v>
      </c>
      <c r="C43" s="11"/>
      <c r="D43" s="11"/>
      <c r="E43" s="11">
        <v>30</v>
      </c>
      <c r="F43" s="11"/>
      <c r="G43" s="11"/>
      <c r="H43" s="11"/>
      <c r="I43" s="13"/>
      <c r="J43" s="11"/>
      <c r="K43" s="11"/>
      <c r="L43" s="11"/>
      <c r="M43" s="11"/>
      <c r="N43" s="11"/>
      <c r="O43" s="11">
        <f t="shared" si="0"/>
        <v>20176.820000000003</v>
      </c>
    </row>
    <row r="44" spans="1:15" x14ac:dyDescent="0.3">
      <c r="A44" s="7">
        <v>45883</v>
      </c>
      <c r="B44" t="s">
        <v>121</v>
      </c>
      <c r="C44" s="11">
        <v>45.68</v>
      </c>
      <c r="D44" s="11"/>
      <c r="E44" s="11"/>
      <c r="F44" s="11"/>
      <c r="G44" s="11"/>
      <c r="H44" s="11"/>
      <c r="I44" s="13"/>
      <c r="J44" s="11"/>
      <c r="K44" s="11"/>
      <c r="L44" s="11"/>
      <c r="M44" s="11"/>
      <c r="N44" s="11"/>
      <c r="O44" s="11">
        <f t="shared" si="0"/>
        <v>20222.500000000004</v>
      </c>
    </row>
    <row r="45" spans="1:15" x14ac:dyDescent="0.3">
      <c r="B45" t="s">
        <v>103</v>
      </c>
      <c r="C45" s="11"/>
      <c r="D45" s="11"/>
      <c r="E45" s="11">
        <v>24</v>
      </c>
      <c r="F45" s="11"/>
      <c r="G45" s="11"/>
      <c r="H45" s="11"/>
      <c r="I45" s="13"/>
      <c r="J45" s="11"/>
      <c r="K45" s="11"/>
      <c r="L45" s="11"/>
      <c r="M45" s="11"/>
      <c r="N45" s="11"/>
      <c r="O45" s="11">
        <f t="shared" si="0"/>
        <v>20246.500000000004</v>
      </c>
    </row>
    <row r="46" spans="1:15" x14ac:dyDescent="0.3">
      <c r="B46" t="s">
        <v>166</v>
      </c>
      <c r="C46" s="11"/>
      <c r="D46" s="11"/>
      <c r="E46" s="11">
        <v>24</v>
      </c>
      <c r="F46" s="11"/>
      <c r="G46" s="11"/>
      <c r="H46" s="11"/>
      <c r="I46" s="13"/>
      <c r="J46" s="11"/>
      <c r="K46" s="11"/>
      <c r="L46" s="11"/>
      <c r="M46" s="11"/>
      <c r="N46" s="11"/>
      <c r="O46" s="11">
        <f t="shared" si="0"/>
        <v>20270.500000000004</v>
      </c>
    </row>
    <row r="47" spans="1:15" x14ac:dyDescent="0.3">
      <c r="B47" t="s">
        <v>58</v>
      </c>
      <c r="C47" s="11"/>
      <c r="D47" s="11"/>
      <c r="E47" s="11">
        <v>12</v>
      </c>
      <c r="F47" s="11"/>
      <c r="G47" s="11"/>
      <c r="H47" s="11"/>
      <c r="I47" s="13"/>
      <c r="J47" s="11"/>
      <c r="K47" s="11"/>
      <c r="L47" s="11"/>
      <c r="M47" s="11"/>
      <c r="N47" s="11"/>
      <c r="O47" s="11">
        <f t="shared" si="0"/>
        <v>20282.500000000004</v>
      </c>
    </row>
    <row r="48" spans="1:15" x14ac:dyDescent="0.3">
      <c r="B48" t="s">
        <v>141</v>
      </c>
      <c r="C48" s="11"/>
      <c r="D48" s="11">
        <v>140</v>
      </c>
      <c r="E48" s="11"/>
      <c r="F48" s="11"/>
      <c r="G48" s="11"/>
      <c r="H48" s="11"/>
      <c r="I48" s="13"/>
      <c r="J48" s="11"/>
      <c r="K48" s="11"/>
      <c r="L48" s="11"/>
      <c r="M48" s="11"/>
      <c r="N48" s="11"/>
      <c r="O48" s="11">
        <f t="shared" si="0"/>
        <v>20422.500000000004</v>
      </c>
    </row>
    <row r="49" spans="1:15" x14ac:dyDescent="0.3">
      <c r="A49" s="7">
        <v>45884</v>
      </c>
      <c r="B49" t="s">
        <v>121</v>
      </c>
      <c r="C49" s="11">
        <v>5.71</v>
      </c>
      <c r="D49" s="11"/>
      <c r="E49" s="11"/>
      <c r="F49" s="11"/>
      <c r="G49" s="11"/>
      <c r="H49" s="11"/>
      <c r="I49" s="13"/>
      <c r="J49" s="11"/>
      <c r="K49" s="11"/>
      <c r="L49" s="11"/>
      <c r="M49" s="11"/>
      <c r="N49" s="11"/>
      <c r="O49" s="11">
        <f t="shared" si="0"/>
        <v>20428.210000000003</v>
      </c>
    </row>
    <row r="50" spans="1:15" x14ac:dyDescent="0.3">
      <c r="B50" t="s">
        <v>167</v>
      </c>
      <c r="C50" s="11"/>
      <c r="D50" s="11"/>
      <c r="E50" s="11"/>
      <c r="F50" s="11"/>
      <c r="G50" s="11"/>
      <c r="H50" s="11"/>
      <c r="I50" s="13"/>
      <c r="J50" s="11"/>
      <c r="K50" s="11">
        <v>2120</v>
      </c>
      <c r="L50" s="11"/>
      <c r="M50" s="11"/>
      <c r="N50" s="11"/>
      <c r="O50" s="11">
        <f t="shared" si="0"/>
        <v>18308.210000000003</v>
      </c>
    </row>
    <row r="51" spans="1:15" x14ac:dyDescent="0.3">
      <c r="B51" t="s">
        <v>167</v>
      </c>
      <c r="C51" s="11"/>
      <c r="D51" s="11"/>
      <c r="E51" s="11"/>
      <c r="F51" s="11"/>
      <c r="G51" s="11"/>
      <c r="H51" s="11"/>
      <c r="I51" s="13"/>
      <c r="J51" s="11"/>
      <c r="K51" s="11">
        <v>2420</v>
      </c>
      <c r="L51" s="11"/>
      <c r="M51" s="11"/>
      <c r="N51" s="11"/>
      <c r="O51" s="11">
        <f t="shared" si="0"/>
        <v>15888.210000000003</v>
      </c>
    </row>
    <row r="52" spans="1:15" x14ac:dyDescent="0.3">
      <c r="A52" s="7">
        <v>45887</v>
      </c>
      <c r="B52" t="s">
        <v>121</v>
      </c>
      <c r="C52" s="11">
        <v>17.13</v>
      </c>
      <c r="D52" s="11"/>
      <c r="E52" s="11"/>
      <c r="F52" s="11"/>
      <c r="G52" s="11"/>
      <c r="H52" s="11"/>
      <c r="I52" s="13"/>
      <c r="J52" s="11"/>
      <c r="K52" s="11"/>
      <c r="L52" s="11"/>
      <c r="M52" s="11"/>
      <c r="N52" s="11"/>
      <c r="O52" s="11">
        <f t="shared" si="0"/>
        <v>15905.340000000002</v>
      </c>
    </row>
    <row r="53" spans="1:15" x14ac:dyDescent="0.3">
      <c r="B53" t="s">
        <v>121</v>
      </c>
      <c r="C53" s="11">
        <v>51.39</v>
      </c>
      <c r="D53" s="11"/>
      <c r="E53" s="11"/>
      <c r="F53" s="11"/>
      <c r="G53" s="11"/>
      <c r="H53" s="11"/>
      <c r="I53" s="13"/>
      <c r="J53" s="11"/>
      <c r="K53" s="11"/>
      <c r="L53" s="11"/>
      <c r="M53" s="11"/>
      <c r="N53" s="11"/>
      <c r="O53" s="11">
        <f t="shared" si="0"/>
        <v>15956.730000000001</v>
      </c>
    </row>
    <row r="54" spans="1:15" x14ac:dyDescent="0.3">
      <c r="B54" t="s">
        <v>121</v>
      </c>
      <c r="C54" s="11">
        <v>39.97</v>
      </c>
      <c r="D54" s="11"/>
      <c r="E54" s="11"/>
      <c r="F54" s="11"/>
      <c r="G54" s="11"/>
      <c r="H54" s="11"/>
      <c r="I54" s="13"/>
      <c r="J54" s="11"/>
      <c r="K54" s="11"/>
      <c r="L54" s="11"/>
      <c r="M54" s="11"/>
      <c r="N54" s="11"/>
      <c r="O54" s="11">
        <f t="shared" si="0"/>
        <v>15996.7</v>
      </c>
    </row>
    <row r="55" spans="1:15" x14ac:dyDescent="0.3">
      <c r="B55" t="s">
        <v>168</v>
      </c>
      <c r="C55" s="11"/>
      <c r="D55" s="11">
        <v>100</v>
      </c>
      <c r="E55" s="11"/>
      <c r="F55" s="11"/>
      <c r="G55" s="11"/>
      <c r="H55" s="11"/>
      <c r="I55" s="13"/>
      <c r="J55" s="11"/>
      <c r="K55" s="11"/>
      <c r="L55" s="11"/>
      <c r="M55" s="11"/>
      <c r="N55" s="11"/>
      <c r="O55" s="11">
        <f t="shared" si="0"/>
        <v>16096.7</v>
      </c>
    </row>
    <row r="56" spans="1:15" x14ac:dyDescent="0.3">
      <c r="B56" t="s">
        <v>79</v>
      </c>
      <c r="C56" s="11">
        <v>12</v>
      </c>
      <c r="D56" s="11"/>
      <c r="E56" s="11"/>
      <c r="F56" s="11"/>
      <c r="G56" s="11"/>
      <c r="H56" s="11"/>
      <c r="I56" s="13"/>
      <c r="J56" s="11"/>
      <c r="K56" s="11"/>
      <c r="L56" s="11"/>
      <c r="M56" s="11"/>
      <c r="N56" s="11"/>
      <c r="O56" s="11">
        <f t="shared" si="0"/>
        <v>16108.7</v>
      </c>
    </row>
    <row r="57" spans="1:15" x14ac:dyDescent="0.3">
      <c r="B57" t="s">
        <v>67</v>
      </c>
      <c r="C57" s="11">
        <v>6</v>
      </c>
      <c r="D57" s="11"/>
      <c r="E57" s="11">
        <v>30</v>
      </c>
      <c r="F57" s="11"/>
      <c r="G57" s="11"/>
      <c r="H57" s="11"/>
      <c r="I57" s="13"/>
      <c r="J57" s="11"/>
      <c r="K57" s="11"/>
      <c r="L57" s="11"/>
      <c r="M57" s="11"/>
      <c r="N57" s="11"/>
      <c r="O57" s="11">
        <f t="shared" si="0"/>
        <v>16144.7</v>
      </c>
    </row>
    <row r="58" spans="1:15" x14ac:dyDescent="0.3">
      <c r="B58" t="s">
        <v>34</v>
      </c>
      <c r="C58" s="11"/>
      <c r="D58" s="11">
        <v>40</v>
      </c>
      <c r="E58" s="11"/>
      <c r="F58" s="11"/>
      <c r="G58" s="11"/>
      <c r="H58" s="11"/>
      <c r="I58" s="13"/>
      <c r="J58" s="11"/>
      <c r="K58" s="11"/>
      <c r="L58" s="11"/>
      <c r="M58" s="11"/>
      <c r="N58" s="11"/>
      <c r="O58" s="11">
        <f t="shared" si="0"/>
        <v>16184.7</v>
      </c>
    </row>
    <row r="59" spans="1:15" x14ac:dyDescent="0.3">
      <c r="A59" s="7">
        <v>45888</v>
      </c>
      <c r="B59" t="s">
        <v>121</v>
      </c>
      <c r="C59" s="11">
        <v>34.26</v>
      </c>
      <c r="D59" s="11"/>
      <c r="E59" s="11"/>
      <c r="F59" s="11"/>
      <c r="G59" s="11"/>
      <c r="H59" s="11"/>
      <c r="I59" s="13"/>
      <c r="J59" s="11"/>
      <c r="K59" s="11"/>
      <c r="L59" s="11"/>
      <c r="M59" s="11"/>
      <c r="N59" s="11"/>
      <c r="O59" s="11">
        <f t="shared" si="0"/>
        <v>16218.960000000001</v>
      </c>
    </row>
    <row r="60" spans="1:15" x14ac:dyDescent="0.3">
      <c r="A60" s="7">
        <v>45889</v>
      </c>
      <c r="B60" t="s">
        <v>121</v>
      </c>
      <c r="C60" s="11">
        <v>17.13</v>
      </c>
      <c r="D60" s="11"/>
      <c r="E60" s="11"/>
      <c r="F60" s="11"/>
      <c r="G60" s="11"/>
      <c r="H60" s="11"/>
      <c r="I60" s="13"/>
      <c r="J60" s="11"/>
      <c r="K60" s="11"/>
      <c r="L60" s="11"/>
      <c r="M60" s="11"/>
      <c r="N60" s="11"/>
      <c r="O60" s="11">
        <f t="shared" si="0"/>
        <v>16236.09</v>
      </c>
    </row>
    <row r="61" spans="1:15" x14ac:dyDescent="0.3">
      <c r="B61" t="s">
        <v>34</v>
      </c>
      <c r="C61" s="11"/>
      <c r="D61" s="11">
        <v>20</v>
      </c>
      <c r="E61" s="11"/>
      <c r="F61" s="11"/>
      <c r="G61" s="11"/>
      <c r="H61" s="11"/>
      <c r="I61" s="13"/>
      <c r="J61" s="11"/>
      <c r="K61" s="11"/>
      <c r="L61" s="11"/>
      <c r="M61" s="11"/>
      <c r="N61" s="11"/>
      <c r="O61" s="11">
        <f t="shared" si="0"/>
        <v>16256.09</v>
      </c>
    </row>
    <row r="62" spans="1:15" x14ac:dyDescent="0.3">
      <c r="A62" s="7">
        <v>45891</v>
      </c>
      <c r="B62" t="s">
        <v>169</v>
      </c>
      <c r="C62" s="11"/>
      <c r="D62" s="11"/>
      <c r="E62" s="11">
        <v>30</v>
      </c>
      <c r="F62" s="11"/>
      <c r="G62" s="11"/>
      <c r="H62" s="11"/>
      <c r="I62" s="13"/>
      <c r="J62" s="11"/>
      <c r="K62" s="11"/>
      <c r="L62" s="11"/>
      <c r="M62" s="11"/>
      <c r="N62" s="11"/>
      <c r="O62" s="11">
        <f t="shared" si="0"/>
        <v>16286.09</v>
      </c>
    </row>
    <row r="63" spans="1:15" x14ac:dyDescent="0.3">
      <c r="A63" s="7">
        <v>45895</v>
      </c>
      <c r="B63" t="s">
        <v>170</v>
      </c>
      <c r="C63" s="11"/>
      <c r="D63" s="11">
        <v>20</v>
      </c>
      <c r="E63" s="11"/>
      <c r="F63" s="11"/>
      <c r="G63" s="11"/>
      <c r="H63" s="11"/>
      <c r="I63" s="13"/>
      <c r="J63" s="11"/>
      <c r="K63" s="11"/>
      <c r="L63" s="11"/>
      <c r="M63" s="11"/>
      <c r="N63" s="11"/>
      <c r="O63" s="11">
        <f t="shared" si="0"/>
        <v>16306.09</v>
      </c>
    </row>
    <row r="64" spans="1:15" x14ac:dyDescent="0.3">
      <c r="B64" t="s">
        <v>121</v>
      </c>
      <c r="C64" s="11">
        <v>45.68</v>
      </c>
      <c r="D64" s="11"/>
      <c r="E64" s="11"/>
      <c r="F64" s="11"/>
      <c r="G64" s="11"/>
      <c r="H64" s="11"/>
      <c r="I64" s="13"/>
      <c r="J64" s="11"/>
      <c r="K64" s="11"/>
      <c r="L64" s="11"/>
      <c r="M64" s="11"/>
      <c r="N64" s="11"/>
      <c r="O64" s="11">
        <f t="shared" si="0"/>
        <v>16351.77</v>
      </c>
    </row>
    <row r="65" spans="1:15" x14ac:dyDescent="0.3">
      <c r="B65" t="s">
        <v>65</v>
      </c>
      <c r="C65" s="11">
        <v>20</v>
      </c>
      <c r="D65" s="11"/>
      <c r="E65" s="11"/>
      <c r="F65" s="11"/>
      <c r="G65" s="11"/>
      <c r="H65" s="11"/>
      <c r="I65" s="13"/>
      <c r="J65" s="11"/>
      <c r="K65" s="11"/>
      <c r="L65" s="11"/>
      <c r="M65" s="11"/>
      <c r="N65" s="11"/>
      <c r="O65" s="11">
        <f t="shared" si="0"/>
        <v>16371.77</v>
      </c>
    </row>
    <row r="66" spans="1:15" x14ac:dyDescent="0.3">
      <c r="B66" t="s">
        <v>170</v>
      </c>
      <c r="C66" s="11"/>
      <c r="D66" s="11">
        <v>10</v>
      </c>
      <c r="E66" s="11"/>
      <c r="F66" s="11"/>
      <c r="G66" s="11"/>
      <c r="H66" s="11"/>
      <c r="I66" s="13"/>
      <c r="J66" s="11"/>
      <c r="K66" s="11"/>
      <c r="L66" s="11"/>
      <c r="M66" s="11"/>
      <c r="N66" s="11"/>
      <c r="O66" s="11">
        <f t="shared" si="0"/>
        <v>16381.77</v>
      </c>
    </row>
    <row r="67" spans="1:15" x14ac:dyDescent="0.3">
      <c r="B67" t="s">
        <v>62</v>
      </c>
      <c r="C67" s="11">
        <v>6</v>
      </c>
      <c r="D67" s="11"/>
      <c r="E67" s="11"/>
      <c r="F67" s="11"/>
      <c r="G67" s="11"/>
      <c r="H67" s="11"/>
      <c r="I67" s="13"/>
      <c r="J67" s="11"/>
      <c r="K67" s="11"/>
      <c r="L67" s="11"/>
      <c r="M67" s="11"/>
      <c r="N67" s="11"/>
      <c r="O67" s="11">
        <f t="shared" si="0"/>
        <v>16387.77</v>
      </c>
    </row>
    <row r="68" spans="1:15" x14ac:dyDescent="0.3">
      <c r="B68" t="s">
        <v>121</v>
      </c>
      <c r="C68" s="11">
        <v>57.1</v>
      </c>
      <c r="D68" s="11"/>
      <c r="E68" s="11"/>
      <c r="F68" s="11"/>
      <c r="G68" s="11"/>
      <c r="H68" s="11"/>
      <c r="I68" s="13"/>
      <c r="J68" s="11"/>
      <c r="K68" s="11"/>
      <c r="L68" s="11"/>
      <c r="M68" s="11"/>
      <c r="N68" s="11"/>
      <c r="O68" s="11">
        <f t="shared" si="0"/>
        <v>16444.87</v>
      </c>
    </row>
    <row r="69" spans="1:15" x14ac:dyDescent="0.3">
      <c r="B69" t="s">
        <v>171</v>
      </c>
      <c r="C69" s="11"/>
      <c r="D69" s="11"/>
      <c r="E69" s="11"/>
      <c r="F69" s="11"/>
      <c r="G69" s="11"/>
      <c r="H69" s="11"/>
      <c r="I69" s="13"/>
      <c r="J69" s="11">
        <v>153.18</v>
      </c>
      <c r="K69" s="11"/>
      <c r="L69" s="11"/>
      <c r="M69" s="11"/>
      <c r="N69" s="11"/>
      <c r="O69" s="11">
        <f t="shared" si="0"/>
        <v>16291.689999999999</v>
      </c>
    </row>
    <row r="70" spans="1:15" x14ac:dyDescent="0.3">
      <c r="B70" t="s">
        <v>172</v>
      </c>
      <c r="C70" s="11"/>
      <c r="D70" s="11"/>
      <c r="E70" s="11"/>
      <c r="F70" s="11"/>
      <c r="G70" s="11"/>
      <c r="H70" s="11"/>
      <c r="I70" s="13"/>
      <c r="J70" s="11">
        <v>11.8</v>
      </c>
      <c r="K70" s="11"/>
      <c r="L70" s="11"/>
      <c r="M70" s="11"/>
      <c r="N70" s="11"/>
      <c r="O70" s="11">
        <f t="shared" ref="O70:O74" si="1">O69+C70+D70+E70+F70+G70+H70-J70-K70-L70-M70</f>
        <v>16279.89</v>
      </c>
    </row>
    <row r="71" spans="1:15" x14ac:dyDescent="0.3">
      <c r="A71" s="7">
        <v>45896</v>
      </c>
      <c r="B71" t="s">
        <v>121</v>
      </c>
      <c r="C71" s="11">
        <v>28.55</v>
      </c>
      <c r="D71" s="11"/>
      <c r="E71" s="11"/>
      <c r="F71" s="11"/>
      <c r="G71" s="11"/>
      <c r="H71" s="11"/>
      <c r="I71" s="13"/>
      <c r="J71" s="11"/>
      <c r="K71" s="11"/>
      <c r="L71" s="11"/>
      <c r="M71" s="11"/>
      <c r="N71" s="11"/>
      <c r="O71" s="11">
        <f t="shared" si="1"/>
        <v>16308.439999999999</v>
      </c>
    </row>
    <row r="72" spans="1:15" x14ac:dyDescent="0.3">
      <c r="A72" s="7">
        <v>45897</v>
      </c>
      <c r="B72" t="s">
        <v>121</v>
      </c>
      <c r="C72" s="11">
        <v>17.13</v>
      </c>
      <c r="D72" s="11"/>
      <c r="E72" s="11"/>
      <c r="F72" s="11"/>
      <c r="G72" s="11"/>
      <c r="H72" s="11"/>
      <c r="I72" s="13"/>
      <c r="J72" s="11"/>
      <c r="K72" s="11"/>
      <c r="L72" s="11"/>
      <c r="M72" s="11"/>
      <c r="N72" s="11"/>
      <c r="O72" s="11">
        <f t="shared" si="1"/>
        <v>16325.569999999998</v>
      </c>
    </row>
    <row r="73" spans="1:15" x14ac:dyDescent="0.3">
      <c r="A73" s="7">
        <v>45898</v>
      </c>
      <c r="B73" t="s">
        <v>121</v>
      </c>
      <c r="C73" s="11">
        <v>17.13</v>
      </c>
      <c r="D73" s="11"/>
      <c r="E73" s="11"/>
      <c r="F73" s="11"/>
      <c r="G73" s="11"/>
      <c r="H73" s="11"/>
      <c r="I73" s="13"/>
      <c r="J73" s="11"/>
      <c r="K73" s="11"/>
      <c r="L73" s="11"/>
      <c r="M73" s="11"/>
      <c r="N73" s="11"/>
      <c r="O73" s="11">
        <f t="shared" si="1"/>
        <v>16342.699999999997</v>
      </c>
    </row>
    <row r="74" spans="1:15" x14ac:dyDescent="0.3">
      <c r="B74" t="s">
        <v>34</v>
      </c>
      <c r="C74" s="11"/>
      <c r="D74" s="11">
        <v>20</v>
      </c>
      <c r="E74" s="11"/>
      <c r="F74" s="11"/>
      <c r="G74" s="11"/>
      <c r="H74" s="11"/>
      <c r="I74" s="13"/>
      <c r="J74" s="11"/>
      <c r="K74" s="11"/>
      <c r="L74" s="11"/>
      <c r="M74" s="11"/>
      <c r="N74" s="11"/>
      <c r="O74" s="14">
        <f t="shared" si="1"/>
        <v>16362.699999999997</v>
      </c>
    </row>
    <row r="75" spans="1:15" x14ac:dyDescent="0.3">
      <c r="C75" s="11"/>
      <c r="D75" s="11"/>
      <c r="E75" s="11"/>
      <c r="F75" s="11"/>
      <c r="G75" s="11"/>
      <c r="H75" s="11"/>
      <c r="I75" s="13"/>
      <c r="J75" s="11"/>
      <c r="K75" s="11"/>
      <c r="L75" s="11"/>
      <c r="M75" s="11"/>
      <c r="N75" s="11"/>
      <c r="O75" s="11"/>
    </row>
    <row r="76" spans="1:15" s="1" customFormat="1" ht="15" thickBot="1" x14ac:dyDescent="0.35">
      <c r="A76" s="2" t="s">
        <v>68</v>
      </c>
      <c r="C76" s="20">
        <f>SUM(C4:C74)</f>
        <v>866.53</v>
      </c>
      <c r="D76" s="20">
        <f t="shared" ref="D76:M76" si="2">SUM(D4:D74)</f>
        <v>510</v>
      </c>
      <c r="E76" s="20">
        <f t="shared" si="2"/>
        <v>560</v>
      </c>
      <c r="F76" s="20">
        <f t="shared" si="2"/>
        <v>50</v>
      </c>
      <c r="G76" s="20">
        <f t="shared" si="2"/>
        <v>0</v>
      </c>
      <c r="H76" s="20">
        <f t="shared" si="2"/>
        <v>0</v>
      </c>
      <c r="I76" s="21"/>
      <c r="J76" s="20">
        <f t="shared" si="2"/>
        <v>218.32000000000002</v>
      </c>
      <c r="K76" s="20">
        <f t="shared" si="2"/>
        <v>4540</v>
      </c>
      <c r="L76" s="20">
        <f t="shared" si="2"/>
        <v>800.91</v>
      </c>
      <c r="M76" s="20">
        <f t="shared" si="2"/>
        <v>158.91999999999999</v>
      </c>
      <c r="N76" s="14"/>
      <c r="O76" s="14"/>
    </row>
    <row r="77" spans="1:15" x14ac:dyDescent="0.3">
      <c r="C77" s="11"/>
      <c r="D77" s="11"/>
      <c r="E77" s="11"/>
      <c r="F77" s="11"/>
      <c r="G77" s="11"/>
      <c r="H77" s="11">
        <f>C76+D76+E76+F76+G76+H76</f>
        <v>1986.53</v>
      </c>
      <c r="I77" s="13"/>
      <c r="J77" s="11"/>
      <c r="K77" s="11"/>
      <c r="L77" s="11"/>
      <c r="M77" s="11">
        <f>M76+L76+K76+J76</f>
        <v>5718.15</v>
      </c>
      <c r="N77" s="11"/>
      <c r="O77" s="11"/>
    </row>
  </sheetData>
  <pageMargins left="0.70000000000000007" right="0.70000000000000007" top="0.75" bottom="0.75" header="0.30000000000000004" footer="0.3000000000000000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47FE-DC4D-45D3-8906-043A706D25CF}">
  <sheetPr>
    <pageSetUpPr fitToPage="1"/>
  </sheetPr>
  <dimension ref="A1:O82"/>
  <sheetViews>
    <sheetView topLeftCell="A49" workbookViewId="0">
      <selection activeCell="D83" sqref="D83"/>
    </sheetView>
  </sheetViews>
  <sheetFormatPr defaultRowHeight="14.4" x14ac:dyDescent="0.3"/>
  <cols>
    <col min="1" max="1" width="10.33203125" style="1" bestFit="1" customWidth="1"/>
    <col min="2" max="2" width="26.88671875" bestFit="1" customWidth="1"/>
    <col min="3" max="3" width="9.109375" customWidth="1"/>
    <col min="4" max="4" width="10.5546875" bestFit="1" customWidth="1"/>
    <col min="5" max="6" width="9.109375" customWidth="1"/>
    <col min="7" max="7" width="9" bestFit="1" customWidth="1"/>
    <col min="8" max="8" width="10.5546875" bestFit="1" customWidth="1"/>
    <col min="9" max="9" width="3.109375" customWidth="1"/>
    <col min="10" max="10" width="15.5546875" customWidth="1"/>
    <col min="11" max="11" width="6.109375" bestFit="1" customWidth="1"/>
    <col min="12" max="13" width="10.5546875" bestFit="1" customWidth="1"/>
    <col min="14" max="14" width="4.44140625" customWidth="1"/>
    <col min="15" max="15" width="11.5546875" bestFit="1" customWidth="1"/>
    <col min="16" max="16" width="9.109375" customWidth="1"/>
  </cols>
  <sheetData>
    <row r="1" spans="1:15" x14ac:dyDescent="0.3">
      <c r="C1" s="2" t="s">
        <v>0</v>
      </c>
      <c r="D1" s="3"/>
      <c r="E1" s="3"/>
      <c r="F1" s="3"/>
      <c r="G1" s="3"/>
      <c r="H1" s="3"/>
      <c r="I1" s="3"/>
      <c r="J1" s="4" t="s">
        <v>8</v>
      </c>
      <c r="K1" s="4"/>
      <c r="L1" s="4"/>
      <c r="M1" s="3"/>
      <c r="N1" s="3"/>
    </row>
    <row r="2" spans="1:15" ht="28.8" x14ac:dyDescent="0.3">
      <c r="A2" s="2" t="s">
        <v>1</v>
      </c>
      <c r="B2" s="2" t="s">
        <v>2</v>
      </c>
      <c r="C2" s="4" t="s">
        <v>3</v>
      </c>
      <c r="D2" s="10" t="s">
        <v>314</v>
      </c>
      <c r="E2" s="10" t="s">
        <v>315</v>
      </c>
      <c r="F2" s="4" t="s">
        <v>5</v>
      </c>
      <c r="G2" s="4" t="s">
        <v>6</v>
      </c>
      <c r="H2" s="4" t="s">
        <v>7</v>
      </c>
      <c r="I2" s="4"/>
      <c r="J2" s="10" t="s">
        <v>125</v>
      </c>
      <c r="K2" s="4" t="s">
        <v>126</v>
      </c>
      <c r="L2" s="4" t="s">
        <v>127</v>
      </c>
      <c r="M2" s="4" t="s">
        <v>7</v>
      </c>
      <c r="N2" s="4"/>
      <c r="O2" s="2" t="s">
        <v>9</v>
      </c>
    </row>
    <row r="3" spans="1:15" s="1" customFormat="1" x14ac:dyDescent="0.3">
      <c r="A3" s="1" t="s">
        <v>173</v>
      </c>
      <c r="B3" s="1" t="s">
        <v>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4">
        <f>AUG_2025!O74</f>
        <v>16362.699999999997</v>
      </c>
    </row>
    <row r="4" spans="1:15" x14ac:dyDescent="0.3">
      <c r="A4" s="7">
        <v>45901</v>
      </c>
      <c r="B4" t="s">
        <v>121</v>
      </c>
      <c r="C4" s="11">
        <v>28.55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>
        <f>O3+C4+D4+E4+F4+G4+H4-J4-K4-L4-M4</f>
        <v>16391.249999999996</v>
      </c>
    </row>
    <row r="5" spans="1:15" x14ac:dyDescent="0.3">
      <c r="B5" t="s">
        <v>121</v>
      </c>
      <c r="C5" s="11">
        <v>148.46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>
        <f t="shared" ref="O5:O68" si="0">O4+C5+D5+E5+F5+G5+H5-J5-K5-L5-M5</f>
        <v>16539.709999999995</v>
      </c>
    </row>
    <row r="6" spans="1:15" x14ac:dyDescent="0.3">
      <c r="B6" t="s">
        <v>121</v>
      </c>
      <c r="C6" s="11">
        <v>28.55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>
        <f t="shared" si="0"/>
        <v>16568.259999999995</v>
      </c>
    </row>
    <row r="7" spans="1:15" x14ac:dyDescent="0.3">
      <c r="B7" t="s">
        <v>174</v>
      </c>
      <c r="C7" s="11"/>
      <c r="D7" s="11"/>
      <c r="E7" s="11">
        <v>18</v>
      </c>
      <c r="F7" s="11"/>
      <c r="G7" s="11"/>
      <c r="H7" s="11"/>
      <c r="I7" s="11"/>
      <c r="J7" s="11"/>
      <c r="K7" s="11"/>
      <c r="L7" s="11"/>
      <c r="M7" s="11"/>
      <c r="N7" s="11"/>
      <c r="O7" s="11">
        <f t="shared" si="0"/>
        <v>16586.259999999995</v>
      </c>
    </row>
    <row r="8" spans="1:15" x14ac:dyDescent="0.3">
      <c r="B8" t="s">
        <v>141</v>
      </c>
      <c r="C8" s="11"/>
      <c r="D8" s="11"/>
      <c r="E8" s="11">
        <v>24</v>
      </c>
      <c r="F8" s="11"/>
      <c r="G8" s="11"/>
      <c r="H8" s="11"/>
      <c r="I8" s="11"/>
      <c r="J8" s="11"/>
      <c r="K8" s="11"/>
      <c r="L8" s="11"/>
      <c r="M8" s="11"/>
      <c r="N8" s="11"/>
      <c r="O8" s="11">
        <f t="shared" si="0"/>
        <v>16610.259999999995</v>
      </c>
    </row>
    <row r="9" spans="1:15" x14ac:dyDescent="0.3">
      <c r="B9" t="s">
        <v>317</v>
      </c>
      <c r="C9" s="11"/>
      <c r="D9" s="11"/>
      <c r="E9" s="11"/>
      <c r="F9" s="11"/>
      <c r="G9" s="11"/>
      <c r="H9" s="11"/>
      <c r="I9" s="11"/>
      <c r="J9" s="11"/>
      <c r="K9" s="11"/>
      <c r="L9" s="11">
        <v>2301.5</v>
      </c>
      <c r="M9" s="11"/>
      <c r="N9" s="11"/>
      <c r="O9" s="11">
        <f t="shared" si="0"/>
        <v>14308.759999999995</v>
      </c>
    </row>
    <row r="10" spans="1:15" x14ac:dyDescent="0.3">
      <c r="B10" t="s">
        <v>156</v>
      </c>
      <c r="C10" s="11"/>
      <c r="D10" s="11"/>
      <c r="E10" s="11"/>
      <c r="F10" s="11"/>
      <c r="G10" s="11"/>
      <c r="H10" s="11"/>
      <c r="I10" s="11"/>
      <c r="J10" s="11">
        <v>45.07</v>
      </c>
      <c r="K10" s="11"/>
      <c r="L10" s="11"/>
      <c r="M10" s="11"/>
      <c r="N10" s="11"/>
      <c r="O10" s="11">
        <f t="shared" si="0"/>
        <v>14263.689999999995</v>
      </c>
    </row>
    <row r="11" spans="1:15" x14ac:dyDescent="0.3">
      <c r="B11" t="s">
        <v>175</v>
      </c>
      <c r="C11" s="11"/>
      <c r="D11" s="11"/>
      <c r="E11" s="11"/>
      <c r="F11" s="11"/>
      <c r="G11" s="11"/>
      <c r="H11" s="11"/>
      <c r="I11" s="11"/>
      <c r="J11" s="11">
        <v>7.83</v>
      </c>
      <c r="K11" s="11"/>
      <c r="L11" s="11"/>
      <c r="M11" s="11"/>
      <c r="N11" s="11"/>
      <c r="O11" s="11">
        <f t="shared" si="0"/>
        <v>14255.859999999995</v>
      </c>
    </row>
    <row r="12" spans="1:15" x14ac:dyDescent="0.3">
      <c r="A12" s="7">
        <v>45902</v>
      </c>
      <c r="B12" t="s">
        <v>121</v>
      </c>
      <c r="C12" s="11">
        <v>5.71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>
        <f t="shared" si="0"/>
        <v>14261.569999999994</v>
      </c>
    </row>
    <row r="13" spans="1:15" x14ac:dyDescent="0.3">
      <c r="A13" s="7">
        <v>45903</v>
      </c>
      <c r="B13" t="s">
        <v>121</v>
      </c>
      <c r="C13" s="11">
        <v>11.42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f t="shared" si="0"/>
        <v>14272.989999999994</v>
      </c>
    </row>
    <row r="14" spans="1:15" x14ac:dyDescent="0.3">
      <c r="A14" s="7">
        <v>45904</v>
      </c>
      <c r="B14" t="s">
        <v>121</v>
      </c>
      <c r="C14" s="11">
        <v>28.55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>
        <f t="shared" si="0"/>
        <v>14301.539999999994</v>
      </c>
    </row>
    <row r="15" spans="1:15" x14ac:dyDescent="0.3">
      <c r="B15" t="s">
        <v>316</v>
      </c>
      <c r="C15" s="11"/>
      <c r="D15" s="11"/>
      <c r="E15" s="11"/>
      <c r="F15" s="11"/>
      <c r="G15" s="11"/>
      <c r="H15" s="11"/>
      <c r="I15" s="11"/>
      <c r="J15" s="11"/>
      <c r="K15" s="11"/>
      <c r="L15" s="11">
        <v>1000</v>
      </c>
      <c r="M15" s="11"/>
      <c r="N15" s="11"/>
      <c r="O15" s="11">
        <f t="shared" si="0"/>
        <v>13301.539999999994</v>
      </c>
    </row>
    <row r="16" spans="1:15" x14ac:dyDescent="0.3">
      <c r="A16" s="7">
        <v>45905</v>
      </c>
      <c r="B16" t="s">
        <v>176</v>
      </c>
      <c r="C16" s="11"/>
      <c r="D16" s="11"/>
      <c r="E16" s="11">
        <v>24</v>
      </c>
      <c r="F16" s="11"/>
      <c r="G16" s="11"/>
      <c r="H16" s="11"/>
      <c r="I16" s="11"/>
      <c r="J16" s="11"/>
      <c r="K16" s="11"/>
      <c r="L16" s="11"/>
      <c r="M16" s="11"/>
      <c r="N16" s="11"/>
      <c r="O16" s="11">
        <f t="shared" si="0"/>
        <v>13325.539999999994</v>
      </c>
    </row>
    <row r="17" spans="1:15" x14ac:dyDescent="0.3">
      <c r="A17" s="7">
        <v>45908</v>
      </c>
      <c r="B17" t="s">
        <v>177</v>
      </c>
      <c r="C17" s="11"/>
      <c r="D17" s="11">
        <v>30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>
        <f t="shared" si="0"/>
        <v>13355.539999999994</v>
      </c>
    </row>
    <row r="18" spans="1:15" x14ac:dyDescent="0.3">
      <c r="B18" t="s">
        <v>121</v>
      </c>
      <c r="C18" s="11">
        <v>68.52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f t="shared" si="0"/>
        <v>13424.059999999994</v>
      </c>
    </row>
    <row r="19" spans="1:15" x14ac:dyDescent="0.3">
      <c r="B19" t="s">
        <v>121</v>
      </c>
      <c r="C19" s="11">
        <v>68.52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f t="shared" si="0"/>
        <v>13492.579999999994</v>
      </c>
    </row>
    <row r="20" spans="1:15" x14ac:dyDescent="0.3">
      <c r="B20" t="s">
        <v>121</v>
      </c>
      <c r="C20" s="11">
        <v>17.13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f t="shared" si="0"/>
        <v>13509.709999999994</v>
      </c>
    </row>
    <row r="21" spans="1:15" x14ac:dyDescent="0.3">
      <c r="B21" t="s">
        <v>50</v>
      </c>
      <c r="C21" s="11">
        <v>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>
        <f t="shared" si="0"/>
        <v>13515.709999999994</v>
      </c>
    </row>
    <row r="22" spans="1:15" x14ac:dyDescent="0.3">
      <c r="B22" t="s">
        <v>141</v>
      </c>
      <c r="C22" s="11"/>
      <c r="D22" s="11">
        <v>50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f t="shared" si="0"/>
        <v>13565.709999999994</v>
      </c>
    </row>
    <row r="23" spans="1:15" x14ac:dyDescent="0.3">
      <c r="B23" t="s">
        <v>100</v>
      </c>
      <c r="C23" s="11"/>
      <c r="D23" s="11">
        <v>730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f t="shared" si="0"/>
        <v>14295.709999999994</v>
      </c>
    </row>
    <row r="24" spans="1:15" x14ac:dyDescent="0.3">
      <c r="B24" t="s">
        <v>141</v>
      </c>
      <c r="C24" s="11"/>
      <c r="D24" s="11">
        <v>50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f t="shared" si="0"/>
        <v>14345.709999999994</v>
      </c>
    </row>
    <row r="25" spans="1:15" x14ac:dyDescent="0.3">
      <c r="A25" s="7">
        <v>45909</v>
      </c>
      <c r="B25" t="s">
        <v>121</v>
      </c>
      <c r="C25" s="11">
        <v>17.13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f t="shared" si="0"/>
        <v>14362.839999999993</v>
      </c>
    </row>
    <row r="26" spans="1:15" x14ac:dyDescent="0.3">
      <c r="B26" t="s">
        <v>178</v>
      </c>
      <c r="C26" s="11"/>
      <c r="D26" s="11"/>
      <c r="E26" s="11"/>
      <c r="F26" s="11"/>
      <c r="G26" s="11"/>
      <c r="H26" s="11"/>
      <c r="I26" s="11"/>
      <c r="J26" s="11">
        <v>22.92</v>
      </c>
      <c r="K26" s="11"/>
      <c r="L26" s="11"/>
      <c r="M26" s="11"/>
      <c r="N26" s="11"/>
      <c r="O26" s="11">
        <f t="shared" si="0"/>
        <v>14339.919999999993</v>
      </c>
    </row>
    <row r="27" spans="1:15" x14ac:dyDescent="0.3">
      <c r="A27" s="7">
        <v>45910</v>
      </c>
      <c r="B27" t="s">
        <v>121</v>
      </c>
      <c r="C27" s="11">
        <v>11.42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f t="shared" si="0"/>
        <v>14351.339999999993</v>
      </c>
    </row>
    <row r="28" spans="1:15" x14ac:dyDescent="0.3">
      <c r="B28" t="s">
        <v>179</v>
      </c>
      <c r="C28" s="11"/>
      <c r="D28" s="11"/>
      <c r="E28" s="11">
        <v>24</v>
      </c>
      <c r="F28" s="11"/>
      <c r="G28" s="11"/>
      <c r="H28" s="11"/>
      <c r="I28" s="11"/>
      <c r="J28" s="11"/>
      <c r="K28" s="11"/>
      <c r="L28" s="11"/>
      <c r="M28" s="11"/>
      <c r="N28" s="11"/>
      <c r="O28" s="11">
        <f t="shared" si="0"/>
        <v>14375.339999999993</v>
      </c>
    </row>
    <row r="29" spans="1:15" x14ac:dyDescent="0.3">
      <c r="A29" s="7">
        <v>45911</v>
      </c>
      <c r="B29" t="s">
        <v>180</v>
      </c>
      <c r="C29" s="11"/>
      <c r="D29" s="11">
        <v>10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>
        <f t="shared" si="0"/>
        <v>14385.339999999993</v>
      </c>
    </row>
    <row r="30" spans="1:15" x14ac:dyDescent="0.3">
      <c r="B30" t="s">
        <v>121</v>
      </c>
      <c r="C30" s="11">
        <v>28.55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f t="shared" si="0"/>
        <v>14413.889999999992</v>
      </c>
    </row>
    <row r="31" spans="1:15" x14ac:dyDescent="0.3">
      <c r="B31" t="s">
        <v>74</v>
      </c>
      <c r="C31" s="11"/>
      <c r="D31" s="11">
        <v>25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 t="shared" si="0"/>
        <v>14438.889999999992</v>
      </c>
    </row>
    <row r="32" spans="1:15" x14ac:dyDescent="0.3">
      <c r="B32" t="s">
        <v>181</v>
      </c>
      <c r="C32" s="11"/>
      <c r="D32" s="11">
        <v>90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f t="shared" si="0"/>
        <v>14528.889999999992</v>
      </c>
    </row>
    <row r="33" spans="1:15" x14ac:dyDescent="0.3">
      <c r="B33" t="s">
        <v>67</v>
      </c>
      <c r="C33" s="11"/>
      <c r="D33" s="11">
        <v>10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f t="shared" si="0"/>
        <v>14538.889999999992</v>
      </c>
    </row>
    <row r="34" spans="1:15" x14ac:dyDescent="0.3">
      <c r="B34" t="s">
        <v>182</v>
      </c>
      <c r="C34" s="11"/>
      <c r="D34" s="11"/>
      <c r="E34" s="11">
        <v>18</v>
      </c>
      <c r="F34" s="11"/>
      <c r="G34" s="11"/>
      <c r="H34" s="11"/>
      <c r="I34" s="11"/>
      <c r="J34" s="11"/>
      <c r="K34" s="11"/>
      <c r="L34" s="11"/>
      <c r="M34" s="11"/>
      <c r="N34" s="11"/>
      <c r="O34" s="11">
        <f t="shared" si="0"/>
        <v>14556.889999999992</v>
      </c>
    </row>
    <row r="35" spans="1:15" x14ac:dyDescent="0.3">
      <c r="A35" s="7">
        <v>45912</v>
      </c>
      <c r="B35" t="s">
        <v>121</v>
      </c>
      <c r="C35" s="11">
        <v>5.71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f t="shared" si="0"/>
        <v>14562.599999999991</v>
      </c>
    </row>
    <row r="36" spans="1:15" x14ac:dyDescent="0.3">
      <c r="B36" t="s">
        <v>34</v>
      </c>
      <c r="C36" s="11"/>
      <c r="D36" s="11">
        <v>140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f t="shared" si="0"/>
        <v>14702.599999999991</v>
      </c>
    </row>
    <row r="37" spans="1:15" x14ac:dyDescent="0.3">
      <c r="B37" t="s">
        <v>141</v>
      </c>
      <c r="C37" s="11"/>
      <c r="D37" s="11">
        <v>60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f t="shared" si="0"/>
        <v>14762.599999999991</v>
      </c>
    </row>
    <row r="38" spans="1:15" x14ac:dyDescent="0.3">
      <c r="B38" t="s">
        <v>34</v>
      </c>
      <c r="C38" s="11"/>
      <c r="D38" s="11">
        <v>20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f t="shared" si="0"/>
        <v>14782.599999999991</v>
      </c>
    </row>
    <row r="39" spans="1:15" x14ac:dyDescent="0.3">
      <c r="B39" t="s">
        <v>121</v>
      </c>
      <c r="C39" s="11">
        <v>17.13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f t="shared" si="0"/>
        <v>14799.72999999999</v>
      </c>
    </row>
    <row r="40" spans="1:15" x14ac:dyDescent="0.3">
      <c r="B40" t="s">
        <v>183</v>
      </c>
      <c r="C40" s="11"/>
      <c r="D40" s="11">
        <v>40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f t="shared" si="0"/>
        <v>14839.72999999999</v>
      </c>
    </row>
    <row r="41" spans="1:15" x14ac:dyDescent="0.3">
      <c r="B41" t="s">
        <v>168</v>
      </c>
      <c r="C41" s="11"/>
      <c r="D41" s="11">
        <v>50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f t="shared" si="0"/>
        <v>14889.72999999999</v>
      </c>
    </row>
    <row r="42" spans="1:15" x14ac:dyDescent="0.3">
      <c r="B42" t="s">
        <v>181</v>
      </c>
      <c r="C42" s="11"/>
      <c r="D42" s="11">
        <v>20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f t="shared" si="0"/>
        <v>14909.72999999999</v>
      </c>
    </row>
    <row r="43" spans="1:15" x14ac:dyDescent="0.3">
      <c r="B43" t="s">
        <v>41</v>
      </c>
      <c r="C43" s="11"/>
      <c r="D43" s="11">
        <v>40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f t="shared" si="0"/>
        <v>14949.72999999999</v>
      </c>
    </row>
    <row r="44" spans="1:15" x14ac:dyDescent="0.3">
      <c r="B44" t="s">
        <v>40</v>
      </c>
      <c r="C44" s="11"/>
      <c r="D44" s="11">
        <v>10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f t="shared" si="0"/>
        <v>14959.72999999999</v>
      </c>
    </row>
    <row r="45" spans="1:15" x14ac:dyDescent="0.3">
      <c r="B45" t="s">
        <v>181</v>
      </c>
      <c r="C45" s="11"/>
      <c r="D45" s="11">
        <v>20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f t="shared" si="0"/>
        <v>14979.72999999999</v>
      </c>
    </row>
    <row r="46" spans="1:15" x14ac:dyDescent="0.3">
      <c r="B46" t="s">
        <v>181</v>
      </c>
      <c r="C46" s="11"/>
      <c r="D46" s="11">
        <v>20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f t="shared" si="0"/>
        <v>14999.72999999999</v>
      </c>
    </row>
    <row r="47" spans="1:15" x14ac:dyDescent="0.3">
      <c r="B47" t="s">
        <v>177</v>
      </c>
      <c r="C47" s="11"/>
      <c r="D47" s="11">
        <v>30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f t="shared" si="0"/>
        <v>15029.72999999999</v>
      </c>
    </row>
    <row r="48" spans="1:15" x14ac:dyDescent="0.3">
      <c r="B48" t="s">
        <v>121</v>
      </c>
      <c r="C48" s="11">
        <v>57.1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f t="shared" si="0"/>
        <v>15086.829999999991</v>
      </c>
    </row>
    <row r="49" spans="1:15" x14ac:dyDescent="0.3">
      <c r="B49" t="s">
        <v>106</v>
      </c>
      <c r="C49" s="11"/>
      <c r="D49" s="11">
        <v>30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f t="shared" si="0"/>
        <v>15116.829999999991</v>
      </c>
    </row>
    <row r="50" spans="1:15" x14ac:dyDescent="0.3">
      <c r="B50" t="s">
        <v>97</v>
      </c>
      <c r="C50" s="11"/>
      <c r="D50" s="11">
        <v>30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f t="shared" si="0"/>
        <v>15146.829999999991</v>
      </c>
    </row>
    <row r="51" spans="1:15" x14ac:dyDescent="0.3">
      <c r="B51" t="s">
        <v>184</v>
      </c>
      <c r="C51" s="11"/>
      <c r="D51" s="11">
        <v>10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f t="shared" si="0"/>
        <v>15156.829999999991</v>
      </c>
    </row>
    <row r="52" spans="1:15" x14ac:dyDescent="0.3">
      <c r="A52" s="7">
        <v>45916</v>
      </c>
      <c r="B52" t="s">
        <v>185</v>
      </c>
      <c r="C52" s="11"/>
      <c r="D52" s="11">
        <v>50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f t="shared" si="0"/>
        <v>15206.829999999991</v>
      </c>
    </row>
    <row r="53" spans="1:15" x14ac:dyDescent="0.3">
      <c r="B53" t="s">
        <v>121</v>
      </c>
      <c r="C53" s="11">
        <v>5.71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f t="shared" si="0"/>
        <v>15212.53999999999</v>
      </c>
    </row>
    <row r="54" spans="1:15" x14ac:dyDescent="0.3">
      <c r="B54" t="s">
        <v>320</v>
      </c>
      <c r="C54" s="11"/>
      <c r="D54" s="11"/>
      <c r="E54" s="11"/>
      <c r="F54" s="11"/>
      <c r="G54" s="11"/>
      <c r="H54" s="11"/>
      <c r="I54" s="11"/>
      <c r="J54" s="11">
        <v>26</v>
      </c>
      <c r="K54" s="11"/>
      <c r="L54" s="11"/>
      <c r="M54" s="11"/>
      <c r="N54" s="11"/>
      <c r="O54" s="11">
        <f t="shared" si="0"/>
        <v>15186.53999999999</v>
      </c>
    </row>
    <row r="55" spans="1:15" x14ac:dyDescent="0.3">
      <c r="B55" t="s">
        <v>321</v>
      </c>
      <c r="C55" s="11"/>
      <c r="D55" s="11"/>
      <c r="E55" s="11"/>
      <c r="F55" s="11"/>
      <c r="G55" s="11"/>
      <c r="H55" s="11"/>
      <c r="I55" s="11"/>
      <c r="J55" s="11">
        <v>6.48</v>
      </c>
      <c r="K55" s="11"/>
      <c r="L55" s="11"/>
      <c r="M55" s="11"/>
      <c r="N55" s="11"/>
      <c r="O55" s="11">
        <f t="shared" si="0"/>
        <v>15180.05999999999</v>
      </c>
    </row>
    <row r="56" spans="1:15" x14ac:dyDescent="0.3">
      <c r="A56" s="7">
        <v>45917</v>
      </c>
      <c r="B56" t="s">
        <v>187</v>
      </c>
      <c r="C56" s="11"/>
      <c r="D56" s="11">
        <v>20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f t="shared" si="0"/>
        <v>15200.05999999999</v>
      </c>
    </row>
    <row r="57" spans="1:15" x14ac:dyDescent="0.3">
      <c r="B57" t="s">
        <v>121</v>
      </c>
      <c r="C57" s="11">
        <v>5.71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f t="shared" si="0"/>
        <v>15205.76999999999</v>
      </c>
    </row>
    <row r="58" spans="1:15" x14ac:dyDescent="0.3">
      <c r="A58" s="7">
        <v>45918</v>
      </c>
      <c r="B58" t="s">
        <v>121</v>
      </c>
      <c r="C58" s="11">
        <v>34.26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f t="shared" si="0"/>
        <v>15240.02999999999</v>
      </c>
    </row>
    <row r="59" spans="1:15" x14ac:dyDescent="0.3">
      <c r="B59" t="s">
        <v>50</v>
      </c>
      <c r="C59" s="11">
        <v>6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f t="shared" si="0"/>
        <v>15246.02999999999</v>
      </c>
    </row>
    <row r="60" spans="1:15" x14ac:dyDescent="0.3">
      <c r="B60" t="s">
        <v>144</v>
      </c>
      <c r="C60" s="11"/>
      <c r="D60" s="11">
        <v>50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f t="shared" si="0"/>
        <v>15296.02999999999</v>
      </c>
    </row>
    <row r="61" spans="1:15" x14ac:dyDescent="0.3">
      <c r="A61" s="7">
        <v>45922</v>
      </c>
      <c r="B61" t="s">
        <v>121</v>
      </c>
      <c r="C61" s="11">
        <v>17.13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f t="shared" si="0"/>
        <v>15313.159999999989</v>
      </c>
    </row>
    <row r="62" spans="1:15" x14ac:dyDescent="0.3">
      <c r="B62" t="s">
        <v>121</v>
      </c>
      <c r="C62" s="11">
        <v>79.94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f t="shared" si="0"/>
        <v>15393.099999999989</v>
      </c>
    </row>
    <row r="63" spans="1:15" x14ac:dyDescent="0.3">
      <c r="B63" t="s">
        <v>106</v>
      </c>
      <c r="C63" s="11">
        <v>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f t="shared" si="0"/>
        <v>15399.099999999989</v>
      </c>
    </row>
    <row r="64" spans="1:15" x14ac:dyDescent="0.3">
      <c r="A64" s="7">
        <v>45923</v>
      </c>
      <c r="B64" t="s">
        <v>65</v>
      </c>
      <c r="C64" s="11">
        <v>20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f t="shared" si="0"/>
        <v>15419.099999999989</v>
      </c>
    </row>
    <row r="65" spans="1:15" x14ac:dyDescent="0.3">
      <c r="B65" t="s">
        <v>188</v>
      </c>
      <c r="C65" s="11"/>
      <c r="D65" s="11"/>
      <c r="E65" s="11"/>
      <c r="F65" s="11"/>
      <c r="G65" s="11"/>
      <c r="H65" s="11">
        <v>70</v>
      </c>
      <c r="I65" s="11"/>
      <c r="J65" s="11"/>
      <c r="K65" s="11"/>
      <c r="L65" s="11"/>
      <c r="M65" s="11"/>
      <c r="N65" s="11"/>
      <c r="O65" s="11">
        <f t="shared" si="0"/>
        <v>15489.099999999989</v>
      </c>
    </row>
    <row r="66" spans="1:15" x14ac:dyDescent="0.3">
      <c r="B66" t="s">
        <v>188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>
        <v>70</v>
      </c>
      <c r="N66" s="11"/>
      <c r="O66" s="11">
        <f t="shared" si="0"/>
        <v>15419.099999999989</v>
      </c>
    </row>
    <row r="67" spans="1:15" x14ac:dyDescent="0.3">
      <c r="A67" s="7"/>
      <c r="B67" t="s">
        <v>319</v>
      </c>
      <c r="C67" s="11"/>
      <c r="D67" s="11"/>
      <c r="E67" s="11"/>
      <c r="F67" s="11"/>
      <c r="G67" s="11"/>
      <c r="H67" s="11"/>
      <c r="I67" s="11"/>
      <c r="J67" s="11">
        <v>136.5</v>
      </c>
      <c r="K67" s="11"/>
      <c r="L67" s="11"/>
      <c r="M67" s="11"/>
      <c r="N67" s="11"/>
      <c r="O67" s="11">
        <f t="shared" si="0"/>
        <v>15282.599999999989</v>
      </c>
    </row>
    <row r="68" spans="1:15" x14ac:dyDescent="0.3">
      <c r="A68" s="7">
        <v>45924</v>
      </c>
      <c r="B68" t="s">
        <v>318</v>
      </c>
      <c r="C68" s="11"/>
      <c r="D68" s="11"/>
      <c r="E68" s="11"/>
      <c r="F68" s="11"/>
      <c r="G68" s="11"/>
      <c r="H68" s="11"/>
      <c r="I68" s="11"/>
      <c r="J68" s="11">
        <v>45.84</v>
      </c>
      <c r="K68" s="11"/>
      <c r="L68" s="11"/>
      <c r="M68" s="11"/>
      <c r="N68" s="11"/>
      <c r="O68" s="11">
        <f t="shared" si="0"/>
        <v>15236.759999999989</v>
      </c>
    </row>
    <row r="69" spans="1:15" x14ac:dyDescent="0.3">
      <c r="A69" s="7">
        <v>45925</v>
      </c>
      <c r="B69" t="s">
        <v>146</v>
      </c>
      <c r="C69" s="11"/>
      <c r="D69" s="11"/>
      <c r="E69" s="11"/>
      <c r="F69" s="11">
        <v>300</v>
      </c>
      <c r="G69" s="11">
        <v>500</v>
      </c>
      <c r="H69" s="11"/>
      <c r="I69" s="11"/>
      <c r="J69" s="11"/>
      <c r="K69" s="11"/>
      <c r="L69" s="11"/>
      <c r="M69" s="11"/>
      <c r="N69" s="11"/>
      <c r="O69" s="11">
        <f t="shared" ref="O69:O79" si="1">O68+C69+D69+E69+F69+G69+H69-J69-K69-L69-M69</f>
        <v>16036.759999999989</v>
      </c>
    </row>
    <row r="70" spans="1:15" x14ac:dyDescent="0.3">
      <c r="B70" t="s">
        <v>112</v>
      </c>
      <c r="C70" s="11"/>
      <c r="D70" s="11"/>
      <c r="E70" s="11"/>
      <c r="F70" s="11">
        <v>50</v>
      </c>
      <c r="G70" s="11"/>
      <c r="H70" s="11"/>
      <c r="I70" s="11"/>
      <c r="J70" s="11"/>
      <c r="K70" s="11"/>
      <c r="L70" s="11"/>
      <c r="M70" s="11"/>
      <c r="N70" s="11"/>
      <c r="O70" s="11">
        <f t="shared" si="1"/>
        <v>16086.759999999989</v>
      </c>
    </row>
    <row r="71" spans="1:15" x14ac:dyDescent="0.3">
      <c r="B71" t="s">
        <v>121</v>
      </c>
      <c r="C71" s="11">
        <v>39.97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f t="shared" si="1"/>
        <v>16126.729999999989</v>
      </c>
    </row>
    <row r="72" spans="1:15" x14ac:dyDescent="0.3">
      <c r="A72" s="7">
        <v>45926</v>
      </c>
      <c r="B72" t="s">
        <v>50</v>
      </c>
      <c r="C72" s="11">
        <v>12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f t="shared" si="1"/>
        <v>16138.729999999989</v>
      </c>
    </row>
    <row r="73" spans="1:15" x14ac:dyDescent="0.3">
      <c r="B73" t="s">
        <v>161</v>
      </c>
      <c r="C73" s="11"/>
      <c r="D73" s="11">
        <v>60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f t="shared" si="1"/>
        <v>16198.729999999989</v>
      </c>
    </row>
    <row r="74" spans="1:15" x14ac:dyDescent="0.3">
      <c r="A74" s="7">
        <v>45929</v>
      </c>
      <c r="B74" t="s">
        <v>161</v>
      </c>
      <c r="C74" s="11">
        <v>12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f t="shared" si="1"/>
        <v>16210.729999999989</v>
      </c>
    </row>
    <row r="75" spans="1:15" x14ac:dyDescent="0.3">
      <c r="B75" t="s">
        <v>121</v>
      </c>
      <c r="C75" s="11">
        <v>22.84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f t="shared" si="1"/>
        <v>16233.569999999989</v>
      </c>
    </row>
    <row r="76" spans="1:15" x14ac:dyDescent="0.3">
      <c r="B76" t="s">
        <v>121</v>
      </c>
      <c r="C76" s="11">
        <v>68.52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f t="shared" si="1"/>
        <v>16302.089999999989</v>
      </c>
    </row>
    <row r="77" spans="1:15" x14ac:dyDescent="0.3">
      <c r="B77" t="s">
        <v>190</v>
      </c>
      <c r="C77" s="11"/>
      <c r="D77" s="11">
        <v>20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f t="shared" si="1"/>
        <v>16322.089999999989</v>
      </c>
    </row>
    <row r="78" spans="1:15" x14ac:dyDescent="0.3">
      <c r="B78" t="s">
        <v>121</v>
      </c>
      <c r="C78" s="11">
        <v>57.1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f t="shared" si="1"/>
        <v>16379.18999999999</v>
      </c>
    </row>
    <row r="79" spans="1:15" x14ac:dyDescent="0.3">
      <c r="A79" s="7">
        <v>45930</v>
      </c>
      <c r="B79" t="s">
        <v>121</v>
      </c>
      <c r="C79" s="11">
        <v>17.13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4">
        <f t="shared" si="1"/>
        <v>16396.319999999989</v>
      </c>
    </row>
    <row r="80" spans="1:15" x14ac:dyDescent="0.3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s="1" customFormat="1" ht="15" thickBot="1" x14ac:dyDescent="0.35">
      <c r="A81" s="2" t="s">
        <v>68</v>
      </c>
      <c r="C81" s="20">
        <f>SUM(C3:C79)</f>
        <v>952.7600000000001</v>
      </c>
      <c r="D81" s="20">
        <f t="shared" ref="D81:H81" si="2">SUM(D3:D79)</f>
        <v>1715</v>
      </c>
      <c r="E81" s="20">
        <f t="shared" si="2"/>
        <v>108</v>
      </c>
      <c r="F81" s="20">
        <f t="shared" si="2"/>
        <v>350</v>
      </c>
      <c r="G81" s="20">
        <f t="shared" si="2"/>
        <v>500</v>
      </c>
      <c r="H81" s="20">
        <f t="shared" si="2"/>
        <v>70</v>
      </c>
      <c r="I81" s="14"/>
      <c r="J81" s="20">
        <f>SUM(J4:J78)</f>
        <v>290.64</v>
      </c>
      <c r="K81" s="20">
        <f t="shared" ref="K81:M81" si="3">SUM(K4:K78)</f>
        <v>0</v>
      </c>
      <c r="L81" s="20">
        <f t="shared" si="3"/>
        <v>3301.5</v>
      </c>
      <c r="M81" s="20">
        <f t="shared" si="3"/>
        <v>70</v>
      </c>
      <c r="N81" s="14"/>
      <c r="O81" s="14"/>
    </row>
    <row r="82" spans="1:15" x14ac:dyDescent="0.3">
      <c r="C82" s="11"/>
      <c r="D82" s="11"/>
      <c r="E82" s="11"/>
      <c r="F82" s="11"/>
      <c r="G82" s="11"/>
      <c r="H82" s="11">
        <f>C81+D81+E81+F81+G81+H81</f>
        <v>3695.76</v>
      </c>
      <c r="I82" s="11"/>
      <c r="J82" s="11"/>
      <c r="K82" s="11"/>
      <c r="L82" s="11"/>
      <c r="M82" s="11">
        <f>J81+K81+L81+M81</f>
        <v>3662.14</v>
      </c>
      <c r="N82" s="11"/>
      <c r="O82" s="11"/>
    </row>
  </sheetData>
  <pageMargins left="0.70000000000000007" right="0.70000000000000007" top="0.75" bottom="0.75" header="0.30000000000000004" footer="0.30000000000000004"/>
  <pageSetup paperSize="9"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49C-0C13-49FA-B1A6-134850E98299}">
  <sheetPr>
    <pageSetUpPr fitToPage="1"/>
  </sheetPr>
  <dimension ref="A1:P74"/>
  <sheetViews>
    <sheetView topLeftCell="A39" workbookViewId="0">
      <selection activeCell="C73" sqref="C73"/>
    </sheetView>
  </sheetViews>
  <sheetFormatPr defaultRowHeight="14.4" x14ac:dyDescent="0.3"/>
  <cols>
    <col min="1" max="1" width="10.33203125" style="1" bestFit="1" customWidth="1"/>
    <col min="2" max="2" width="18.33203125" bestFit="1" customWidth="1"/>
    <col min="3" max="3" width="9.109375" customWidth="1"/>
    <col min="4" max="4" width="10.5546875" bestFit="1" customWidth="1"/>
    <col min="5" max="6" width="9.44140625" customWidth="1"/>
    <col min="7" max="7" width="12.33203125" bestFit="1" customWidth="1"/>
    <col min="8" max="8" width="10.5546875" bestFit="1" customWidth="1"/>
    <col min="9" max="9" width="11.5546875" bestFit="1" customWidth="1"/>
    <col min="10" max="10" width="3.88671875" customWidth="1"/>
    <col min="11" max="11" width="21" bestFit="1" customWidth="1"/>
    <col min="12" max="13" width="9" bestFit="1" customWidth="1"/>
    <col min="14" max="14" width="10.5546875" bestFit="1" customWidth="1"/>
    <col min="15" max="15" width="4.88671875" customWidth="1"/>
    <col min="16" max="16" width="11.5546875" bestFit="1" customWidth="1"/>
    <col min="17" max="17" width="9.109375" customWidth="1"/>
  </cols>
  <sheetData>
    <row r="1" spans="1:16" x14ac:dyDescent="0.3">
      <c r="C1" s="17" t="s">
        <v>0</v>
      </c>
      <c r="D1" s="8"/>
      <c r="E1" s="8"/>
      <c r="F1" s="8"/>
      <c r="G1" s="8"/>
      <c r="H1" s="8"/>
      <c r="I1" s="8"/>
      <c r="J1" s="8"/>
      <c r="K1" s="18" t="s">
        <v>8</v>
      </c>
      <c r="L1" s="18"/>
      <c r="M1" s="18"/>
      <c r="N1" s="8"/>
      <c r="O1" s="8"/>
      <c r="P1" s="11"/>
    </row>
    <row r="2" spans="1:16" ht="28.8" x14ac:dyDescent="0.3">
      <c r="A2" s="2" t="s">
        <v>1</v>
      </c>
      <c r="B2" s="2" t="s">
        <v>2</v>
      </c>
      <c r="C2" s="18" t="s">
        <v>3</v>
      </c>
      <c r="D2" s="19" t="s">
        <v>314</v>
      </c>
      <c r="E2" s="19" t="s">
        <v>315</v>
      </c>
      <c r="F2" s="19" t="s">
        <v>322</v>
      </c>
      <c r="G2" s="18" t="s">
        <v>5</v>
      </c>
      <c r="H2" s="18" t="s">
        <v>6</v>
      </c>
      <c r="I2" s="18" t="s">
        <v>7</v>
      </c>
      <c r="J2" s="18"/>
      <c r="K2" s="18" t="s">
        <v>125</v>
      </c>
      <c r="L2" s="18" t="s">
        <v>126</v>
      </c>
      <c r="M2" s="18" t="s">
        <v>127</v>
      </c>
      <c r="N2" s="18" t="s">
        <v>7</v>
      </c>
      <c r="O2" s="18"/>
      <c r="P2" s="17" t="s">
        <v>9</v>
      </c>
    </row>
    <row r="3" spans="1:16" s="1" customFormat="1" x14ac:dyDescent="0.3">
      <c r="A3" s="1" t="s">
        <v>191</v>
      </c>
      <c r="B3" s="1" t="s">
        <v>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4">
        <f>SEPT_2025!O79</f>
        <v>16396.319999999989</v>
      </c>
    </row>
    <row r="4" spans="1:16" x14ac:dyDescent="0.3">
      <c r="A4" s="7">
        <v>45931</v>
      </c>
      <c r="B4" t="s">
        <v>192</v>
      </c>
      <c r="C4" s="11">
        <v>11.42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>
        <f>P3+C4+D4+E4+F4+G4+H4+I4-K4-L4-M4-N4</f>
        <v>16407.739999999987</v>
      </c>
    </row>
    <row r="5" spans="1:16" x14ac:dyDescent="0.3">
      <c r="B5" t="s">
        <v>193</v>
      </c>
      <c r="C5" s="11"/>
      <c r="D5" s="11"/>
      <c r="E5" s="11">
        <v>24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>
        <f t="shared" ref="P5:P68" si="0">P4+C5+D5+E5+F5+G5+H5+I5-K5-L5-M5-N5</f>
        <v>16431.739999999987</v>
      </c>
    </row>
    <row r="6" spans="1:16" x14ac:dyDescent="0.3">
      <c r="A6" s="7">
        <v>45932</v>
      </c>
      <c r="B6" t="s">
        <v>194</v>
      </c>
      <c r="C6" s="11"/>
      <c r="D6" s="11"/>
      <c r="E6" s="11">
        <v>24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>
        <f t="shared" si="0"/>
        <v>16455.739999999987</v>
      </c>
    </row>
    <row r="7" spans="1:16" x14ac:dyDescent="0.3">
      <c r="B7" t="s">
        <v>192</v>
      </c>
      <c r="C7" s="11">
        <v>45.68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>
        <f t="shared" si="0"/>
        <v>16501.419999999987</v>
      </c>
    </row>
    <row r="8" spans="1:16" x14ac:dyDescent="0.3">
      <c r="B8" t="s">
        <v>59</v>
      </c>
      <c r="C8" s="11"/>
      <c r="D8" s="11">
        <v>45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>
        <f t="shared" si="0"/>
        <v>16546.419999999987</v>
      </c>
    </row>
    <row r="9" spans="1:16" x14ac:dyDescent="0.3">
      <c r="B9" t="s">
        <v>195</v>
      </c>
      <c r="C9" s="11"/>
      <c r="D9" s="11"/>
      <c r="E9" s="11"/>
      <c r="F9" s="11"/>
      <c r="G9" s="11">
        <v>500</v>
      </c>
      <c r="H9" s="11"/>
      <c r="I9" s="11"/>
      <c r="J9" s="11"/>
      <c r="K9" s="11"/>
      <c r="L9" s="11"/>
      <c r="M9" s="11"/>
      <c r="N9" s="11"/>
      <c r="O9" s="11"/>
      <c r="P9" s="11">
        <f t="shared" si="0"/>
        <v>17046.419999999987</v>
      </c>
    </row>
    <row r="10" spans="1:16" x14ac:dyDescent="0.3">
      <c r="B10" t="s">
        <v>196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v>28</v>
      </c>
      <c r="O10" s="11"/>
      <c r="P10" s="11">
        <f t="shared" si="0"/>
        <v>17018.419999999987</v>
      </c>
    </row>
    <row r="11" spans="1:16" x14ac:dyDescent="0.3">
      <c r="A11" s="7">
        <v>45933</v>
      </c>
      <c r="B11" t="s">
        <v>38</v>
      </c>
      <c r="C11" s="11"/>
      <c r="D11" s="11">
        <v>10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f t="shared" si="0"/>
        <v>17028.419999999987</v>
      </c>
    </row>
    <row r="12" spans="1:16" x14ac:dyDescent="0.3">
      <c r="B12" t="s">
        <v>38</v>
      </c>
      <c r="C12" s="11"/>
      <c r="D12" s="11">
        <v>30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>
        <f t="shared" si="0"/>
        <v>17058.419999999987</v>
      </c>
    </row>
    <row r="13" spans="1:16" x14ac:dyDescent="0.3">
      <c r="B13" t="s">
        <v>71</v>
      </c>
      <c r="C13" s="11"/>
      <c r="D13" s="11"/>
      <c r="E13" s="11"/>
      <c r="F13" s="11"/>
      <c r="G13" s="11">
        <v>50</v>
      </c>
      <c r="H13" s="11"/>
      <c r="I13" s="11"/>
      <c r="J13" s="11"/>
      <c r="K13" s="11"/>
      <c r="L13" s="11"/>
      <c r="M13" s="11"/>
      <c r="N13" s="11"/>
      <c r="O13" s="11"/>
      <c r="P13" s="11">
        <f t="shared" si="0"/>
        <v>17108.419999999987</v>
      </c>
    </row>
    <row r="14" spans="1:16" x14ac:dyDescent="0.3">
      <c r="A14" s="7"/>
      <c r="B14" t="s">
        <v>140</v>
      </c>
      <c r="C14" s="11"/>
      <c r="D14" s="11">
        <v>10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f t="shared" si="0"/>
        <v>17118.419999999987</v>
      </c>
    </row>
    <row r="15" spans="1:16" x14ac:dyDescent="0.3">
      <c r="B15" t="s">
        <v>192</v>
      </c>
      <c r="C15" s="11">
        <v>22.84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f t="shared" si="0"/>
        <v>17141.259999999987</v>
      </c>
    </row>
    <row r="16" spans="1:16" x14ac:dyDescent="0.3">
      <c r="A16" s="7">
        <v>45936</v>
      </c>
      <c r="B16" t="s">
        <v>197</v>
      </c>
      <c r="C16" s="11"/>
      <c r="D16" s="11"/>
      <c r="E16" s="11">
        <v>24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>
        <f t="shared" si="0"/>
        <v>17165.259999999987</v>
      </c>
    </row>
    <row r="17" spans="1:16" x14ac:dyDescent="0.3">
      <c r="B17" t="s">
        <v>192</v>
      </c>
      <c r="C17" s="11">
        <v>62.81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f t="shared" si="0"/>
        <v>17228.069999999989</v>
      </c>
    </row>
    <row r="18" spans="1:16" x14ac:dyDescent="0.3">
      <c r="B18" t="s">
        <v>192</v>
      </c>
      <c r="C18" s="11">
        <v>17.13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f t="shared" si="0"/>
        <v>17245.19999999999</v>
      </c>
    </row>
    <row r="19" spans="1:16" x14ac:dyDescent="0.3">
      <c r="B19" t="s">
        <v>198</v>
      </c>
      <c r="C19" s="11">
        <v>12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f t="shared" si="0"/>
        <v>17257.19999999999</v>
      </c>
    </row>
    <row r="20" spans="1:16" x14ac:dyDescent="0.3">
      <c r="B20" t="s">
        <v>50</v>
      </c>
      <c r="C20" s="11">
        <v>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f t="shared" si="0"/>
        <v>17263.19999999999</v>
      </c>
    </row>
    <row r="21" spans="1:16" x14ac:dyDescent="0.3">
      <c r="B21" t="s">
        <v>100</v>
      </c>
      <c r="C21" s="11"/>
      <c r="D21" s="11">
        <v>40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>
        <f t="shared" si="0"/>
        <v>17303.19999999999</v>
      </c>
    </row>
    <row r="22" spans="1:16" x14ac:dyDescent="0.3">
      <c r="B22" t="s">
        <v>199</v>
      </c>
      <c r="C22" s="11"/>
      <c r="D22" s="11"/>
      <c r="E22" s="11"/>
      <c r="F22" s="11"/>
      <c r="G22" s="11"/>
      <c r="H22" s="11">
        <v>2500</v>
      </c>
      <c r="I22" s="11"/>
      <c r="J22" s="11"/>
      <c r="K22" s="11"/>
      <c r="L22" s="11"/>
      <c r="M22" s="11"/>
      <c r="N22" s="11"/>
      <c r="O22" s="11"/>
      <c r="P22" s="11">
        <f t="shared" si="0"/>
        <v>19803.19999999999</v>
      </c>
    </row>
    <row r="23" spans="1:16" x14ac:dyDescent="0.3">
      <c r="B23" t="s">
        <v>186</v>
      </c>
      <c r="C23" s="11"/>
      <c r="D23" s="11"/>
      <c r="E23" s="11"/>
      <c r="F23" s="11"/>
      <c r="G23" s="11"/>
      <c r="H23" s="11"/>
      <c r="I23" s="11"/>
      <c r="J23" s="11"/>
      <c r="K23" s="11">
        <v>23.97</v>
      </c>
      <c r="L23" s="11"/>
      <c r="M23" s="11"/>
      <c r="N23" s="11"/>
      <c r="O23" s="11"/>
      <c r="P23" s="11">
        <f t="shared" si="0"/>
        <v>19779.229999999989</v>
      </c>
    </row>
    <row r="24" spans="1:16" x14ac:dyDescent="0.3">
      <c r="B24" t="s">
        <v>200</v>
      </c>
      <c r="C24" s="11"/>
      <c r="D24" s="11"/>
      <c r="E24" s="11"/>
      <c r="F24" s="11"/>
      <c r="G24" s="11"/>
      <c r="H24" s="11"/>
      <c r="I24" s="11"/>
      <c r="J24" s="11"/>
      <c r="K24" s="11">
        <v>5.0999999999999996</v>
      </c>
      <c r="L24" s="11"/>
      <c r="M24" s="11"/>
      <c r="N24" s="11"/>
      <c r="O24" s="11"/>
      <c r="P24" s="11">
        <f t="shared" si="0"/>
        <v>19774.12999999999</v>
      </c>
    </row>
    <row r="25" spans="1:16" x14ac:dyDescent="0.3">
      <c r="B25" t="s">
        <v>201</v>
      </c>
      <c r="C25" s="11"/>
      <c r="D25" s="11"/>
      <c r="E25" s="11"/>
      <c r="F25" s="11"/>
      <c r="G25" s="11"/>
      <c r="H25" s="11"/>
      <c r="I25" s="11"/>
      <c r="J25" s="11"/>
      <c r="K25" s="11">
        <v>26.05</v>
      </c>
      <c r="L25" s="11"/>
      <c r="M25" s="11"/>
      <c r="N25" s="11"/>
      <c r="O25" s="11"/>
      <c r="P25" s="11">
        <f t="shared" si="0"/>
        <v>19748.079999999991</v>
      </c>
    </row>
    <row r="26" spans="1:16" x14ac:dyDescent="0.3">
      <c r="A26" s="7">
        <v>45937</v>
      </c>
      <c r="B26" t="s">
        <v>202</v>
      </c>
      <c r="C26" s="11"/>
      <c r="D26" s="11"/>
      <c r="E26" s="11"/>
      <c r="F26" s="11"/>
      <c r="G26" s="11"/>
      <c r="H26" s="11"/>
      <c r="I26" s="11">
        <v>1385</v>
      </c>
      <c r="J26" s="11"/>
      <c r="K26" s="11"/>
      <c r="L26" s="11"/>
      <c r="M26" s="11"/>
      <c r="N26" s="11"/>
      <c r="O26" s="11"/>
      <c r="P26" s="11">
        <f t="shared" si="0"/>
        <v>21133.079999999991</v>
      </c>
    </row>
    <row r="27" spans="1:16" x14ac:dyDescent="0.3">
      <c r="B27" t="s">
        <v>192</v>
      </c>
      <c r="C27" s="11">
        <v>5.71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f t="shared" si="0"/>
        <v>21138.78999999999</v>
      </c>
    </row>
    <row r="28" spans="1:16" x14ac:dyDescent="0.3">
      <c r="B28" t="s">
        <v>203</v>
      </c>
      <c r="C28" s="11"/>
      <c r="D28" s="11"/>
      <c r="E28" s="11"/>
      <c r="F28" s="11"/>
      <c r="G28" s="11"/>
      <c r="H28" s="11">
        <v>2500</v>
      </c>
      <c r="I28" s="11"/>
      <c r="J28" s="11"/>
      <c r="K28" s="11"/>
      <c r="L28" s="11"/>
      <c r="M28" s="11"/>
      <c r="N28" s="11"/>
      <c r="O28" s="11"/>
      <c r="P28" s="11">
        <f t="shared" si="0"/>
        <v>23638.78999999999</v>
      </c>
    </row>
    <row r="29" spans="1:16" x14ac:dyDescent="0.3">
      <c r="B29" t="s">
        <v>202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v>1385</v>
      </c>
      <c r="O29" s="11"/>
      <c r="P29" s="11">
        <f t="shared" si="0"/>
        <v>22253.78999999999</v>
      </c>
    </row>
    <row r="30" spans="1:16" x14ac:dyDescent="0.3">
      <c r="A30" s="7">
        <v>45938</v>
      </c>
      <c r="B30" t="s">
        <v>70</v>
      </c>
      <c r="C30" s="11">
        <v>12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>
        <f t="shared" si="0"/>
        <v>22265.78999999999</v>
      </c>
    </row>
    <row r="31" spans="1:16" x14ac:dyDescent="0.3">
      <c r="A31" s="7">
        <v>45939</v>
      </c>
      <c r="B31" t="s">
        <v>204</v>
      </c>
      <c r="C31" s="11"/>
      <c r="D31" s="11">
        <v>6400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>
        <f t="shared" si="0"/>
        <v>28665.78999999999</v>
      </c>
    </row>
    <row r="32" spans="1:16" x14ac:dyDescent="0.3">
      <c r="B32" t="s">
        <v>192</v>
      </c>
      <c r="C32" s="11">
        <v>39.97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f t="shared" si="0"/>
        <v>28705.759999999991</v>
      </c>
    </row>
    <row r="33" spans="1:16" x14ac:dyDescent="0.3">
      <c r="B33" t="s">
        <v>205</v>
      </c>
      <c r="C33" s="11"/>
      <c r="D33" s="11">
        <v>60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f t="shared" si="0"/>
        <v>28765.759999999991</v>
      </c>
    </row>
    <row r="34" spans="1:16" x14ac:dyDescent="0.3">
      <c r="A34" s="7">
        <v>45943</v>
      </c>
      <c r="B34" t="s">
        <v>206</v>
      </c>
      <c r="C34" s="11">
        <v>12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>
        <f t="shared" si="0"/>
        <v>28777.759999999991</v>
      </c>
    </row>
    <row r="35" spans="1:16" x14ac:dyDescent="0.3">
      <c r="B35" t="s">
        <v>183</v>
      </c>
      <c r="C35" s="11"/>
      <c r="D35" s="11"/>
      <c r="E35" s="11"/>
      <c r="F35" s="11"/>
      <c r="G35" s="11">
        <v>100</v>
      </c>
      <c r="H35" s="11"/>
      <c r="I35" s="11"/>
      <c r="J35" s="11"/>
      <c r="K35" s="11"/>
      <c r="L35" s="11"/>
      <c r="M35" s="11"/>
      <c r="N35" s="11"/>
      <c r="O35" s="11"/>
      <c r="P35" s="11">
        <f t="shared" si="0"/>
        <v>28877.759999999991</v>
      </c>
    </row>
    <row r="36" spans="1:16" x14ac:dyDescent="0.3">
      <c r="B36" t="s">
        <v>74</v>
      </c>
      <c r="C36" s="11"/>
      <c r="D36" s="11"/>
      <c r="E36" s="11">
        <v>12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f t="shared" si="0"/>
        <v>28889.759999999991</v>
      </c>
    </row>
    <row r="37" spans="1:16" x14ac:dyDescent="0.3">
      <c r="B37" t="s">
        <v>207</v>
      </c>
      <c r="C37" s="11"/>
      <c r="D37" s="11"/>
      <c r="E37" s="11">
        <v>6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f t="shared" si="0"/>
        <v>28895.759999999991</v>
      </c>
    </row>
    <row r="38" spans="1:16" x14ac:dyDescent="0.3">
      <c r="B38" t="s">
        <v>208</v>
      </c>
      <c r="C38" s="11"/>
      <c r="D38" s="11"/>
      <c r="E38" s="11">
        <v>6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>
        <f t="shared" si="0"/>
        <v>28901.759999999991</v>
      </c>
    </row>
    <row r="39" spans="1:16" x14ac:dyDescent="0.3">
      <c r="B39" t="s">
        <v>62</v>
      </c>
      <c r="C39" s="11"/>
      <c r="D39" s="11"/>
      <c r="E39" s="11">
        <v>36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>
        <f t="shared" si="0"/>
        <v>28937.759999999991</v>
      </c>
    </row>
    <row r="40" spans="1:16" x14ac:dyDescent="0.3">
      <c r="B40" t="s">
        <v>209</v>
      </c>
      <c r="C40" s="11"/>
      <c r="D40" s="11"/>
      <c r="E40" s="11">
        <v>6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0"/>
        <v>28943.759999999991</v>
      </c>
    </row>
    <row r="41" spans="1:16" x14ac:dyDescent="0.3">
      <c r="B41" t="s">
        <v>144</v>
      </c>
      <c r="C41" s="11"/>
      <c r="D41" s="11"/>
      <c r="E41" s="11">
        <v>6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0"/>
        <v>28949.759999999991</v>
      </c>
    </row>
    <row r="42" spans="1:16" x14ac:dyDescent="0.3">
      <c r="B42" t="s">
        <v>210</v>
      </c>
      <c r="C42" s="11"/>
      <c r="D42" s="11"/>
      <c r="E42" s="11"/>
      <c r="F42" s="11"/>
      <c r="G42" s="11"/>
      <c r="H42" s="11"/>
      <c r="I42" s="11"/>
      <c r="J42" s="11"/>
      <c r="K42" s="11">
        <v>249.4</v>
      </c>
      <c r="L42" s="11"/>
      <c r="M42" s="11"/>
      <c r="N42" s="11"/>
      <c r="O42" s="11"/>
      <c r="P42" s="11">
        <f t="shared" si="0"/>
        <v>28700.35999999999</v>
      </c>
    </row>
    <row r="43" spans="1:16" x14ac:dyDescent="0.3">
      <c r="A43" s="7">
        <v>45944</v>
      </c>
      <c r="B43" t="s">
        <v>210</v>
      </c>
      <c r="C43" s="11"/>
      <c r="D43" s="11"/>
      <c r="E43" s="11"/>
      <c r="F43" s="11"/>
      <c r="G43" s="11"/>
      <c r="H43" s="11"/>
      <c r="I43" s="11">
        <v>1.55</v>
      </c>
      <c r="J43" s="11"/>
      <c r="K43" s="11"/>
      <c r="L43" s="11"/>
      <c r="M43" s="11"/>
      <c r="N43" s="11"/>
      <c r="O43" s="11"/>
      <c r="P43" s="11">
        <f t="shared" si="0"/>
        <v>28701.909999999989</v>
      </c>
    </row>
    <row r="44" spans="1:16" x14ac:dyDescent="0.3">
      <c r="B44" t="s">
        <v>167</v>
      </c>
      <c r="C44" s="11"/>
      <c r="D44" s="11"/>
      <c r="E44" s="11"/>
      <c r="F44" s="11"/>
      <c r="G44" s="11"/>
      <c r="H44" s="11"/>
      <c r="I44" s="11"/>
      <c r="J44" s="11"/>
      <c r="K44" s="11"/>
      <c r="L44" s="11">
        <v>880</v>
      </c>
      <c r="M44" s="11"/>
      <c r="N44" s="11"/>
      <c r="O44" s="11"/>
      <c r="P44" s="11">
        <f t="shared" si="0"/>
        <v>27821.909999999989</v>
      </c>
    </row>
    <row r="45" spans="1:16" x14ac:dyDescent="0.3">
      <c r="B45" t="s">
        <v>74</v>
      </c>
      <c r="C45" s="11"/>
      <c r="D45" s="11"/>
      <c r="E45" s="11"/>
      <c r="F45" s="11">
        <v>50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0"/>
        <v>27871.909999999989</v>
      </c>
    </row>
    <row r="46" spans="1:16" x14ac:dyDescent="0.3">
      <c r="B46" t="s">
        <v>163</v>
      </c>
      <c r="C46" s="11"/>
      <c r="D46" s="11"/>
      <c r="E46" s="11"/>
      <c r="F46" s="11">
        <v>24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0"/>
        <v>27895.909999999989</v>
      </c>
    </row>
    <row r="47" spans="1:16" x14ac:dyDescent="0.3">
      <c r="B47" t="s">
        <v>67</v>
      </c>
      <c r="C47" s="11">
        <v>12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>
        <f t="shared" si="0"/>
        <v>27907.909999999989</v>
      </c>
    </row>
    <row r="48" spans="1:16" x14ac:dyDescent="0.3">
      <c r="B48" t="s">
        <v>211</v>
      </c>
      <c r="C48" s="11"/>
      <c r="D48" s="11"/>
      <c r="E48" s="11"/>
      <c r="F48" s="11"/>
      <c r="G48" s="11"/>
      <c r="H48" s="11"/>
      <c r="I48" s="11"/>
      <c r="J48" s="11"/>
      <c r="K48" s="11">
        <v>41.5</v>
      </c>
      <c r="L48" s="11"/>
      <c r="M48" s="11"/>
      <c r="N48" s="11"/>
      <c r="O48" s="11"/>
      <c r="P48" s="11">
        <f t="shared" si="0"/>
        <v>27866.409999999989</v>
      </c>
    </row>
    <row r="49" spans="1:16" x14ac:dyDescent="0.3">
      <c r="A49" s="7">
        <v>45947</v>
      </c>
      <c r="B49" t="s">
        <v>94</v>
      </c>
      <c r="C49" s="11"/>
      <c r="D49" s="11"/>
      <c r="E49" s="11">
        <v>18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0"/>
        <v>27884.409999999989</v>
      </c>
    </row>
    <row r="50" spans="1:16" x14ac:dyDescent="0.3">
      <c r="A50" s="7">
        <v>45950</v>
      </c>
      <c r="B50" t="s">
        <v>51</v>
      </c>
      <c r="C50" s="11"/>
      <c r="D50" s="11"/>
      <c r="E50" s="11"/>
      <c r="F50" s="11">
        <v>36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0"/>
        <v>27920.409999999989</v>
      </c>
    </row>
    <row r="51" spans="1:16" x14ac:dyDescent="0.3">
      <c r="B51" t="s">
        <v>199</v>
      </c>
      <c r="C51" s="11"/>
      <c r="D51" s="11"/>
      <c r="E51" s="11"/>
      <c r="F51" s="11"/>
      <c r="G51" s="11"/>
      <c r="H51" s="11">
        <v>2500</v>
      </c>
      <c r="I51" s="11"/>
      <c r="J51" s="11"/>
      <c r="K51" s="11"/>
      <c r="L51" s="11"/>
      <c r="M51" s="11"/>
      <c r="N51" s="11"/>
      <c r="O51" s="11"/>
      <c r="P51" s="11">
        <f t="shared" si="0"/>
        <v>30420.409999999989</v>
      </c>
    </row>
    <row r="52" spans="1:16" x14ac:dyDescent="0.3">
      <c r="B52" t="s">
        <v>212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>
        <v>70</v>
      </c>
      <c r="N52" s="11"/>
      <c r="O52" s="11"/>
      <c r="P52" s="11">
        <f t="shared" si="0"/>
        <v>30350.409999999989</v>
      </c>
    </row>
    <row r="53" spans="1:16" x14ac:dyDescent="0.3">
      <c r="B53" t="s">
        <v>213</v>
      </c>
      <c r="C53" s="11"/>
      <c r="D53" s="11"/>
      <c r="E53" s="11"/>
      <c r="F53" s="11"/>
      <c r="G53" s="11"/>
      <c r="H53" s="11"/>
      <c r="I53" s="11"/>
      <c r="J53" s="11"/>
      <c r="K53" s="11">
        <v>9.9</v>
      </c>
      <c r="L53" s="11"/>
      <c r="M53" s="11"/>
      <c r="N53" s="11"/>
      <c r="O53" s="11"/>
      <c r="P53" s="11">
        <f t="shared" si="0"/>
        <v>30340.509999999987</v>
      </c>
    </row>
    <row r="54" spans="1:16" x14ac:dyDescent="0.3">
      <c r="B54" t="s">
        <v>201</v>
      </c>
      <c r="C54" s="11"/>
      <c r="D54" s="11"/>
      <c r="E54" s="11"/>
      <c r="F54" s="11"/>
      <c r="G54" s="11"/>
      <c r="H54" s="11"/>
      <c r="I54" s="11"/>
      <c r="J54" s="11"/>
      <c r="K54" s="11">
        <v>32.880000000000003</v>
      </c>
      <c r="L54" s="11"/>
      <c r="M54" s="11"/>
      <c r="N54" s="11"/>
      <c r="O54" s="11"/>
      <c r="P54" s="11">
        <f t="shared" si="0"/>
        <v>30307.629999999986</v>
      </c>
    </row>
    <row r="55" spans="1:16" x14ac:dyDescent="0.3">
      <c r="B55" t="s">
        <v>214</v>
      </c>
      <c r="C55" s="11"/>
      <c r="D55" s="11"/>
      <c r="E55" s="11"/>
      <c r="F55" s="11"/>
      <c r="G55" s="11"/>
      <c r="H55" s="11"/>
      <c r="I55" s="11"/>
      <c r="J55" s="11"/>
      <c r="K55" s="11">
        <v>130.30000000000001</v>
      </c>
      <c r="L55" s="11"/>
      <c r="M55" s="11"/>
      <c r="N55" s="11"/>
      <c r="O55" s="11"/>
      <c r="P55" s="11">
        <f t="shared" si="0"/>
        <v>30177.329999999987</v>
      </c>
    </row>
    <row r="56" spans="1:16" x14ac:dyDescent="0.3">
      <c r="B56" t="s">
        <v>200</v>
      </c>
      <c r="C56" s="11"/>
      <c r="D56" s="11"/>
      <c r="E56" s="11"/>
      <c r="F56" s="11"/>
      <c r="G56" s="11"/>
      <c r="H56" s="11"/>
      <c r="I56" s="11"/>
      <c r="J56" s="11"/>
      <c r="K56" s="11">
        <v>39.1</v>
      </c>
      <c r="L56" s="11"/>
      <c r="M56" s="11"/>
      <c r="N56" s="11"/>
      <c r="O56" s="11"/>
      <c r="P56" s="11">
        <f t="shared" si="0"/>
        <v>30138.229999999989</v>
      </c>
    </row>
    <row r="57" spans="1:16" x14ac:dyDescent="0.3">
      <c r="A57" s="7">
        <v>45951</v>
      </c>
      <c r="B57" t="s">
        <v>65</v>
      </c>
      <c r="C57" s="11">
        <v>20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>
        <f t="shared" si="0"/>
        <v>30158.229999999989</v>
      </c>
    </row>
    <row r="58" spans="1:16" x14ac:dyDescent="0.3">
      <c r="B58" t="s">
        <v>215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>
        <v>58</v>
      </c>
      <c r="N58" s="11"/>
      <c r="O58" s="11"/>
      <c r="P58" s="11">
        <f t="shared" si="0"/>
        <v>30100.229999999989</v>
      </c>
    </row>
    <row r="59" spans="1:16" x14ac:dyDescent="0.3">
      <c r="B59" t="s">
        <v>210</v>
      </c>
      <c r="C59" s="11"/>
      <c r="D59" s="11"/>
      <c r="E59" s="11"/>
      <c r="F59" s="11"/>
      <c r="G59" s="11"/>
      <c r="H59" s="11"/>
      <c r="I59" s="11"/>
      <c r="J59" s="11"/>
      <c r="K59" s="11">
        <v>105</v>
      </c>
      <c r="L59" s="11"/>
      <c r="M59" s="11"/>
      <c r="N59" s="11"/>
      <c r="O59" s="11"/>
      <c r="P59" s="11">
        <f t="shared" si="0"/>
        <v>29995.229999999989</v>
      </c>
    </row>
    <row r="60" spans="1:16" x14ac:dyDescent="0.3">
      <c r="A60" s="7">
        <v>45952</v>
      </c>
      <c r="B60" t="s">
        <v>216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v>160</v>
      </c>
      <c r="O60" s="11"/>
      <c r="P60" s="11">
        <f t="shared" si="0"/>
        <v>29835.229999999989</v>
      </c>
    </row>
    <row r="61" spans="1:16" x14ac:dyDescent="0.3">
      <c r="A61" s="7">
        <v>45953</v>
      </c>
      <c r="B61" t="s">
        <v>217</v>
      </c>
      <c r="C61" s="11"/>
      <c r="D61" s="11"/>
      <c r="E61" s="11"/>
      <c r="F61" s="11"/>
      <c r="G61" s="11"/>
      <c r="H61" s="11"/>
      <c r="I61" s="11">
        <v>39.99</v>
      </c>
      <c r="J61" s="11"/>
      <c r="K61" s="11"/>
      <c r="L61" s="11"/>
      <c r="M61" s="11"/>
      <c r="N61" s="11"/>
      <c r="O61" s="11"/>
      <c r="P61" s="11">
        <f t="shared" si="0"/>
        <v>29875.21999999999</v>
      </c>
    </row>
    <row r="62" spans="1:16" x14ac:dyDescent="0.3">
      <c r="B62" t="s">
        <v>217</v>
      </c>
      <c r="C62" s="11"/>
      <c r="D62" s="11"/>
      <c r="E62" s="11"/>
      <c r="F62" s="11"/>
      <c r="G62" s="11"/>
      <c r="H62" s="11"/>
      <c r="I62" s="11">
        <v>26.58</v>
      </c>
      <c r="J62" s="11"/>
      <c r="K62" s="11"/>
      <c r="L62" s="11"/>
      <c r="M62" s="11"/>
      <c r="N62" s="11"/>
      <c r="O62" s="11"/>
      <c r="P62" s="11">
        <f t="shared" si="0"/>
        <v>29901.799999999992</v>
      </c>
    </row>
    <row r="63" spans="1:16" x14ac:dyDescent="0.3">
      <c r="A63" s="7">
        <v>45954</v>
      </c>
      <c r="B63" t="s">
        <v>210</v>
      </c>
      <c r="C63" s="11"/>
      <c r="D63" s="11"/>
      <c r="E63" s="11"/>
      <c r="F63" s="11"/>
      <c r="G63" s="11"/>
      <c r="H63" s="11"/>
      <c r="I63" s="11"/>
      <c r="J63" s="11"/>
      <c r="K63" s="11">
        <v>76.75</v>
      </c>
      <c r="L63" s="11"/>
      <c r="M63" s="11"/>
      <c r="N63" s="11"/>
      <c r="O63" s="11"/>
      <c r="P63" s="11">
        <f t="shared" si="0"/>
        <v>29825.049999999992</v>
      </c>
    </row>
    <row r="64" spans="1:16" x14ac:dyDescent="0.3">
      <c r="A64" s="7">
        <v>45957</v>
      </c>
      <c r="B64" t="s">
        <v>108</v>
      </c>
      <c r="C64" s="11"/>
      <c r="D64" s="11"/>
      <c r="E64" s="11"/>
      <c r="F64" s="11">
        <v>48</v>
      </c>
      <c r="G64" s="11"/>
      <c r="H64" s="11"/>
      <c r="I64" s="11"/>
      <c r="J64" s="11"/>
      <c r="K64" s="11"/>
      <c r="L64" s="11"/>
      <c r="M64" s="11"/>
      <c r="N64" s="11"/>
      <c r="O64" s="11"/>
      <c r="P64" s="11">
        <f>P63+C64+D64+E64+F64+G64+H64+I64-K64-L64-M64-N64</f>
        <v>29873.049999999992</v>
      </c>
    </row>
    <row r="65" spans="1:16" x14ac:dyDescent="0.3">
      <c r="B65" t="s">
        <v>50</v>
      </c>
      <c r="C65" s="11">
        <v>12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0"/>
        <v>29885.049999999992</v>
      </c>
    </row>
    <row r="66" spans="1:16" x14ac:dyDescent="0.3">
      <c r="B66" t="s">
        <v>201</v>
      </c>
      <c r="C66" s="11"/>
      <c r="D66" s="11"/>
      <c r="E66" s="11"/>
      <c r="F66" s="11"/>
      <c r="G66" s="11"/>
      <c r="H66" s="11"/>
      <c r="I66" s="11"/>
      <c r="J66" s="11"/>
      <c r="K66" s="11">
        <v>41.78</v>
      </c>
      <c r="L66" s="11"/>
      <c r="M66" s="11"/>
      <c r="N66" s="11"/>
      <c r="O66" s="11"/>
      <c r="P66" s="11">
        <f t="shared" si="0"/>
        <v>29843.269999999993</v>
      </c>
    </row>
    <row r="67" spans="1:16" x14ac:dyDescent="0.3">
      <c r="A67" s="7">
        <v>45960</v>
      </c>
      <c r="B67" t="s">
        <v>35</v>
      </c>
      <c r="C67" s="11">
        <v>12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0"/>
        <v>29855.269999999993</v>
      </c>
    </row>
    <row r="68" spans="1:16" x14ac:dyDescent="0.3">
      <c r="B68" t="s">
        <v>84</v>
      </c>
      <c r="C68" s="11">
        <v>6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0"/>
        <v>29861.269999999993</v>
      </c>
    </row>
    <row r="69" spans="1:16" x14ac:dyDescent="0.3">
      <c r="A69" s="7">
        <v>45961</v>
      </c>
      <c r="B69" t="s">
        <v>121</v>
      </c>
      <c r="C69" s="11">
        <v>616.67999999999995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>
        <f t="shared" ref="P69:P70" si="1">P68+C69+D69+E69+F69+G69+H69+I69-K69-L69-M69-N69</f>
        <v>30477.949999999993</v>
      </c>
    </row>
    <row r="70" spans="1:16" x14ac:dyDescent="0.3">
      <c r="B70" t="s">
        <v>200</v>
      </c>
      <c r="C70" s="11"/>
      <c r="D70" s="11"/>
      <c r="E70" s="11"/>
      <c r="F70" s="11"/>
      <c r="G70" s="11"/>
      <c r="H70" s="11"/>
      <c r="I70" s="11"/>
      <c r="J70" s="11"/>
      <c r="K70" s="11">
        <v>60</v>
      </c>
      <c r="L70" s="11"/>
      <c r="M70" s="11"/>
      <c r="N70" s="11"/>
      <c r="O70" s="11"/>
      <c r="P70" s="14">
        <f t="shared" si="1"/>
        <v>30417.949999999993</v>
      </c>
    </row>
    <row r="71" spans="1:16" x14ac:dyDescent="0.3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4"/>
    </row>
    <row r="72" spans="1:16" x14ac:dyDescent="0.3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 ht="15" thickBot="1" x14ac:dyDescent="0.35">
      <c r="A73" s="2" t="s">
        <v>68</v>
      </c>
      <c r="C73" s="20">
        <f>SUM(C4:C72)</f>
        <v>926.24</v>
      </c>
      <c r="D73" s="20">
        <f t="shared" ref="D73:I73" si="2">SUM(D4:D72)</f>
        <v>6595</v>
      </c>
      <c r="E73" s="20">
        <f t="shared" si="2"/>
        <v>162</v>
      </c>
      <c r="F73" s="20">
        <f t="shared" si="2"/>
        <v>158</v>
      </c>
      <c r="G73" s="20">
        <f t="shared" si="2"/>
        <v>650</v>
      </c>
      <c r="H73" s="20">
        <f t="shared" si="2"/>
        <v>7500</v>
      </c>
      <c r="I73" s="20">
        <f t="shared" si="2"/>
        <v>1453.12</v>
      </c>
      <c r="J73" s="11"/>
      <c r="K73" s="20">
        <f>SUM(K9:K71)</f>
        <v>841.7299999999999</v>
      </c>
      <c r="L73" s="20">
        <f t="shared" ref="L73:N73" si="3">SUM(L9:L71)</f>
        <v>880</v>
      </c>
      <c r="M73" s="20">
        <f t="shared" si="3"/>
        <v>128</v>
      </c>
      <c r="N73" s="20">
        <f t="shared" si="3"/>
        <v>1573</v>
      </c>
      <c r="O73" s="11"/>
      <c r="P73" s="11"/>
    </row>
    <row r="74" spans="1:16" x14ac:dyDescent="0.3">
      <c r="I74" s="27">
        <f>C73+D73+E73+F73+G73+H73+I73</f>
        <v>17444.36</v>
      </c>
      <c r="N74" s="27">
        <f>K73+L73+M73+N73</f>
        <v>3422.73</v>
      </c>
    </row>
  </sheetData>
  <pageMargins left="0.70000000000000007" right="0.70000000000000007" top="0.75" bottom="0.75" header="0.30000000000000004" footer="0.30000000000000004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E7F138D-52CB-4889-832F-C9A47034B1E5}"/>
</file>

<file path=customXml/itemProps2.xml><?xml version="1.0" encoding="utf-8"?>
<ds:datastoreItem xmlns:ds="http://schemas.openxmlformats.org/officeDocument/2006/customXml" ds:itemID="{C760E7ED-DE73-4B0F-BD76-F2F0F31EE291}"/>
</file>

<file path=customXml/itemProps3.xml><?xml version="1.0" encoding="utf-8"?>
<ds:datastoreItem xmlns:ds="http://schemas.openxmlformats.org/officeDocument/2006/customXml" ds:itemID="{6F7D3819-07A4-4334-88D7-39B2DF19E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Accounts 25-26</vt:lpstr>
      <vt:lpstr>TOTALS (CR)</vt:lpstr>
      <vt:lpstr>APRIL_2025</vt:lpstr>
      <vt:lpstr>MAY_2025</vt:lpstr>
      <vt:lpstr>JUNE_2025</vt:lpstr>
      <vt:lpstr>JULY_2025</vt:lpstr>
      <vt:lpstr>AUG_2025</vt:lpstr>
      <vt:lpstr>SEPT_2025</vt:lpstr>
      <vt:lpstr>OCT_2025</vt:lpstr>
      <vt:lpstr>NOV_2025</vt:lpstr>
      <vt:lpstr>DEC_2025</vt:lpstr>
      <vt:lpstr>JAN_2026</vt:lpstr>
      <vt:lpstr>FEB_2026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darling</dc:creator>
  <cp:lastModifiedBy>kirsten darling</cp:lastModifiedBy>
  <cp:lastPrinted>2026-04-10T19:16:23Z</cp:lastPrinted>
  <dcterms:created xsi:type="dcterms:W3CDTF">2026-03-27T20:27:19Z</dcterms:created>
  <dcterms:modified xsi:type="dcterms:W3CDTF">2026-04-18T14:48:42Z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