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ACCOUNTS\2024-25\"/>
    </mc:Choice>
  </mc:AlternateContent>
  <xr:revisionPtr revIDLastSave="0" documentId="8_{8A5686DC-2F23-4B11-8594-B34F6AB37F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4" r:id="rId1"/>
    <sheet name="Ind Exam Report" sheetId="5" r:id="rId2"/>
    <sheet name="Prev Year Comparison" sheetId="6" r:id="rId3"/>
    <sheet name="Summary" sheetId="1" r:id="rId4"/>
    <sheet name="Expenses" sheetId="3" r:id="rId5"/>
    <sheet name="Income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K129" i="3"/>
  <c r="M129" i="3"/>
  <c r="E125" i="3"/>
  <c r="E101" i="3"/>
  <c r="E28" i="3"/>
  <c r="N19" i="3"/>
  <c r="J144" i="3"/>
  <c r="M4" i="3"/>
  <c r="F14" i="3"/>
  <c r="J14" i="3"/>
  <c r="E15" i="3"/>
  <c r="E19" i="3"/>
  <c r="E31" i="3"/>
  <c r="M31" i="3"/>
  <c r="E78" i="3"/>
  <c r="N78" i="3"/>
  <c r="M79" i="3"/>
  <c r="E90" i="3"/>
  <c r="M90" i="3"/>
  <c r="N90" i="3"/>
  <c r="J102" i="3"/>
  <c r="E112" i="3"/>
  <c r="E113" i="3"/>
  <c r="J113" i="3"/>
  <c r="N113" i="3"/>
  <c r="M125" i="3"/>
  <c r="N125" i="3"/>
  <c r="N129" i="3"/>
  <c r="K144" i="3"/>
  <c r="O47" i="3" l="1"/>
  <c r="O48" i="3"/>
  <c r="O49" i="3"/>
  <c r="O50" i="3"/>
  <c r="C153" i="3"/>
  <c r="D153" i="3"/>
  <c r="E153" i="3"/>
  <c r="F153" i="3"/>
  <c r="G153" i="3"/>
  <c r="H153" i="3"/>
  <c r="I153" i="3"/>
  <c r="J153" i="3"/>
  <c r="K153" i="3"/>
  <c r="H13" i="1" s="1"/>
  <c r="L153" i="3"/>
  <c r="M153" i="3"/>
  <c r="N153" i="3"/>
  <c r="B153" i="3"/>
  <c r="O146" i="3"/>
  <c r="O147" i="3"/>
  <c r="O148" i="3"/>
  <c r="O149" i="3"/>
  <c r="O150" i="3"/>
  <c r="O151" i="3"/>
  <c r="O152" i="3"/>
  <c r="O4" i="3"/>
  <c r="P4" i="3" s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C297" i="2"/>
  <c r="D297" i="2"/>
  <c r="B29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O55" i="3"/>
  <c r="O56" i="3"/>
  <c r="O22" i="3" l="1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51" i="3"/>
  <c r="O52" i="3"/>
  <c r="O53" i="3"/>
  <c r="O54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C20" i="6" l="1"/>
  <c r="G20" i="6" l="1"/>
  <c r="F5" i="2" l="1"/>
  <c r="F13" i="6" l="1"/>
  <c r="H5" i="1" l="1"/>
  <c r="H6" i="1"/>
  <c r="E6" i="2"/>
  <c r="F6" i="2" l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l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H8" i="1"/>
  <c r="B17" i="6"/>
  <c r="F6" i="6"/>
  <c r="H9" i="1"/>
  <c r="F9" i="6"/>
  <c r="H11" i="1"/>
  <c r="H12" i="1"/>
  <c r="H14" i="1"/>
  <c r="F15" i="6"/>
  <c r="H23" i="1"/>
  <c r="E297" i="2" l="1"/>
  <c r="E300" i="2" s="1"/>
  <c r="H7" i="1"/>
  <c r="H15" i="1"/>
  <c r="H10" i="1"/>
  <c r="F14" i="6" l="1"/>
  <c r="H16" i="1"/>
  <c r="H4" i="1"/>
  <c r="F5" i="6" s="1"/>
  <c r="P5" i="3" l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l="1"/>
  <c r="P42" i="3" s="1"/>
  <c r="P43" i="3" s="1"/>
  <c r="P44" i="3" s="1"/>
  <c r="P45" i="3" s="1"/>
  <c r="P46" i="3" s="1"/>
  <c r="P47" i="3" l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D7" i="1"/>
  <c r="B9" i="6" l="1"/>
  <c r="O153" i="3"/>
  <c r="P153" i="3"/>
  <c r="Q153" i="3" s="1"/>
  <c r="F11" i="6"/>
  <c r="F10" i="6" l="1"/>
  <c r="F12" i="6" l="1"/>
  <c r="F7" i="6"/>
  <c r="D11" i="1"/>
  <c r="B10" i="6" l="1"/>
  <c r="G26" i="6"/>
  <c r="H18" i="1" l="1"/>
  <c r="F8" i="6"/>
  <c r="F20" i="6" l="1"/>
  <c r="D18" i="1" l="1"/>
  <c r="F297" i="2"/>
  <c r="B6" i="6" l="1"/>
  <c r="B20" i="6" s="1"/>
  <c r="G25" i="6" s="1"/>
  <c r="G28" i="6" s="1"/>
  <c r="H21" i="1"/>
  <c r="H25" i="1" s="1"/>
  <c r="D9" i="1"/>
</calcChain>
</file>

<file path=xl/sharedStrings.xml><?xml version="1.0" encoding="utf-8"?>
<sst xmlns="http://schemas.openxmlformats.org/spreadsheetml/2006/main" count="114" uniqueCount="88">
  <si>
    <t>Date</t>
  </si>
  <si>
    <t>Fees</t>
  </si>
  <si>
    <t>Total</t>
  </si>
  <si>
    <t>Running Total</t>
  </si>
  <si>
    <t>Petty Cash</t>
  </si>
  <si>
    <t>Membership &amp; Insurance</t>
  </si>
  <si>
    <t>Snack</t>
  </si>
  <si>
    <t>Salaries</t>
  </si>
  <si>
    <t>Hall Rent</t>
  </si>
  <si>
    <t>Income</t>
  </si>
  <si>
    <t>Expenditure</t>
  </si>
  <si>
    <t>Additional Income (Fund Raising)</t>
  </si>
  <si>
    <t>Profit/Loss for year</t>
  </si>
  <si>
    <t>Balance brought forward</t>
  </si>
  <si>
    <t xml:space="preserve">Closing Balance </t>
  </si>
  <si>
    <t>EXPENSES</t>
  </si>
  <si>
    <t xml:space="preserve"> </t>
  </si>
  <si>
    <t>Signed by:</t>
  </si>
  <si>
    <t>Bookkeeper</t>
  </si>
  <si>
    <t>balance c/f</t>
  </si>
  <si>
    <t>T-shirts</t>
  </si>
  <si>
    <t>Treasurer/Chairperson</t>
  </si>
  <si>
    <t>Manager</t>
  </si>
  <si>
    <t>(less refunded fees)</t>
  </si>
  <si>
    <t>Grant &amp; Donations</t>
  </si>
  <si>
    <t>THE CRESCENT PLAYGROUP</t>
  </si>
  <si>
    <t>The Crescent Playgroup</t>
  </si>
  <si>
    <t>Respective responsibilities of trustees and reporting accountants</t>
  </si>
  <si>
    <t>Basis of independent examiner’s statement</t>
  </si>
  <si>
    <t>Independent examiner’s statement</t>
  </si>
  <si>
    <t>In the course of my examination, no matter has come to my attention</t>
  </si>
  <si>
    <t>and</t>
  </si>
  <si>
    <t>Morven Gardner</t>
  </si>
  <si>
    <t>Independent Examiner’s Report to the Manager of The Crescent Playgroup</t>
  </si>
  <si>
    <t xml:space="preserve">The trustees are responsible for the preparation of the accounts in accordance with the terms of the </t>
  </si>
  <si>
    <t>Charitable Trustee Invesment (Scotland) Act 2005 and the Charities Accounts (Scotland) Regulations 2006.</t>
  </si>
  <si>
    <t>The trustees consider that the audit requirement of Regulations 10(1) (a) to  (c) of the Accounts Regulations</t>
  </si>
  <si>
    <t>does not apply.  It is my responsibility to examine the accounts as required under section 44(1) (c) of the</t>
  </si>
  <si>
    <t>Act and to state whether particular matters have come to my attention.</t>
  </si>
  <si>
    <t>My examination is carried out in accordance with Regulations 11 of the Charities Accounts (Scotland)</t>
  </si>
  <si>
    <t>Regulations Act 2006.  An examination includes a review of the accounting records kept by the charity and</t>
  </si>
  <si>
    <t xml:space="preserve"> a comparison of the accounts presented with those records.  It also includes consideration of any unusual </t>
  </si>
  <si>
    <t>items or disclosures in the accounts, and seeks explanations from the trustees concerning any such matters.</t>
  </si>
  <si>
    <t xml:space="preserve">The procedures undertaken do not provide all the evidence that would be required inan audit, and </t>
  </si>
  <si>
    <t>consequently I do not express an audit opinion on the view given by the accounts.</t>
  </si>
  <si>
    <t xml:space="preserve">             and Regulation 4 of the 2006 Accounts Regulations,</t>
  </si>
  <si>
    <t xml:space="preserve">             Regulation 9 of the 2006  Accounts  Regulations have not been met, or </t>
  </si>
  <si>
    <t xml:space="preserve">               of the accounts to be reached.</t>
  </si>
  <si>
    <t>INCOME</t>
  </si>
  <si>
    <t>EXPENDITURE</t>
  </si>
  <si>
    <t>Balance Brought forward</t>
  </si>
  <si>
    <t>Closing Balance</t>
  </si>
  <si>
    <t>Midlothian Council Funded Placements</t>
  </si>
  <si>
    <t xml:space="preserve">Council Funded Placements </t>
  </si>
  <si>
    <t>Grants</t>
  </si>
  <si>
    <t>Council Placement Funding</t>
  </si>
  <si>
    <t>Comments</t>
  </si>
  <si>
    <t>Staff Training &amp; Meetings</t>
  </si>
  <si>
    <t>Events</t>
  </si>
  <si>
    <t>T-Shirts</t>
  </si>
  <si>
    <t>HMRC</t>
  </si>
  <si>
    <t>Nest Pension</t>
  </si>
  <si>
    <t>Nest Pensions</t>
  </si>
  <si>
    <t xml:space="preserve">TOTAL FEES </t>
  </si>
  <si>
    <r>
      <t>1.</t>
    </r>
    <r>
      <rPr>
        <sz val="7"/>
        <color theme="1"/>
        <rFont val="Comic Sans MS"/>
        <family val="4"/>
      </rPr>
      <t xml:space="preserve">                   </t>
    </r>
    <r>
      <rPr>
        <sz val="10"/>
        <color theme="1"/>
        <rFont val="Comic Sans MS"/>
        <family val="4"/>
      </rPr>
      <t>Which gives me reasonable cause to believe that in any material expect the requirements:</t>
    </r>
  </si>
  <si>
    <r>
      <t>·</t>
    </r>
    <r>
      <rPr>
        <sz val="7"/>
        <color theme="1"/>
        <rFont val="Comic Sans MS"/>
        <family val="4"/>
      </rPr>
      <t xml:space="preserve">                </t>
    </r>
    <r>
      <rPr>
        <sz val="10"/>
        <color theme="1"/>
        <rFont val="Comic Sans MS"/>
        <family val="4"/>
      </rPr>
      <t>To keep accounting records in accordance with Section 44(1) (a) of the 2005 Act</t>
    </r>
  </si>
  <si>
    <r>
      <t>·</t>
    </r>
    <r>
      <rPr>
        <sz val="7"/>
        <color theme="1"/>
        <rFont val="Comic Sans MS"/>
        <family val="4"/>
      </rPr>
      <t xml:space="preserve">                </t>
    </r>
    <r>
      <rPr>
        <sz val="10"/>
        <color theme="1"/>
        <rFont val="Comic Sans MS"/>
        <family val="4"/>
      </rPr>
      <t xml:space="preserve">To prepare accounts which accord with the accounting records and comply with </t>
    </r>
  </si>
  <si>
    <r>
      <t>2.</t>
    </r>
    <r>
      <rPr>
        <sz val="7"/>
        <color theme="1"/>
        <rFont val="Comic Sans MS"/>
        <family val="4"/>
      </rPr>
      <t xml:space="preserve">                   </t>
    </r>
    <r>
      <rPr>
        <sz val="10"/>
        <color theme="1"/>
        <rFont val="Comic Sans MS"/>
        <family val="4"/>
      </rPr>
      <t>To which, in my opinion, attention should be drawn in order to enable a proper understanding</t>
    </r>
  </si>
  <si>
    <t>Indigo Red Accountancy Services Ltd</t>
  </si>
  <si>
    <t>9a Bankhead Medway</t>
  </si>
  <si>
    <t>Sighthill Industrial Estate</t>
  </si>
  <si>
    <t>Edinburgh, EH11 4BY</t>
  </si>
  <si>
    <t>Raffle</t>
  </si>
  <si>
    <t xml:space="preserve">Office Supplies &amp; Stationery </t>
  </si>
  <si>
    <t>Net Salaries</t>
  </si>
  <si>
    <t xml:space="preserve"> Event costs (Summer, Xmas, Easter)</t>
  </si>
  <si>
    <t>Equipment, Materials &amp; Crafts</t>
  </si>
  <si>
    <t>Grants &amp; Donations</t>
  </si>
  <si>
    <t>Office Supplies &amp; Stationery</t>
  </si>
  <si>
    <t>Enhanced Cleaning -Covid 19</t>
  </si>
  <si>
    <t>Toys, Equipment &amp; Craft Materials</t>
  </si>
  <si>
    <t>Profit/Loss for year ending 31st July 2023</t>
  </si>
  <si>
    <t xml:space="preserve">Cleaning </t>
  </si>
  <si>
    <t>The Crescent Playgroup Accounts for year ending 31 July 2025</t>
  </si>
  <si>
    <r>
      <t>31</t>
    </r>
    <r>
      <rPr>
        <b/>
        <vertAlign val="superscript"/>
        <sz val="12"/>
        <color theme="1"/>
        <rFont val="Comic Sans MS"/>
        <family val="4"/>
      </rPr>
      <t>st</t>
    </r>
    <r>
      <rPr>
        <b/>
        <sz val="12"/>
        <color theme="1"/>
        <rFont val="Comic Sans MS"/>
        <family val="4"/>
      </rPr>
      <t xml:space="preserve"> July 2025</t>
    </r>
  </si>
  <si>
    <r>
      <t>I report on the accounts for the period ended 31</t>
    </r>
    <r>
      <rPr>
        <vertAlign val="superscript"/>
        <sz val="10"/>
        <color theme="1"/>
        <rFont val="Comic Sans MS"/>
        <family val="4"/>
      </rPr>
      <t>st</t>
    </r>
    <r>
      <rPr>
        <sz val="10"/>
        <color theme="1"/>
        <rFont val="Comic Sans MS"/>
        <family val="4"/>
      </rPr>
      <t xml:space="preserve"> July 2025</t>
    </r>
  </si>
  <si>
    <t>15/11/254</t>
  </si>
  <si>
    <r>
      <t>YEAR ENDING 31</t>
    </r>
    <r>
      <rPr>
        <b/>
        <vertAlign val="superscript"/>
        <sz val="28"/>
        <color theme="1"/>
        <rFont val="Times New Roman"/>
        <family val="1"/>
      </rPr>
      <t>ST</t>
    </r>
    <r>
      <rPr>
        <b/>
        <sz val="28"/>
        <color theme="1"/>
        <rFont val="Times New Roman"/>
        <family val="1"/>
      </rPr>
      <t xml:space="preserve">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</si>
</sst>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u/>
      <sz val="11"/>
      <color indexed="8"/>
      <name val="Calibri"/>
      <family val="2"/>
    </font>
    <font>
      <b/>
      <u/>
      <sz val="12"/>
      <color indexed="12"/>
      <name val="Calibri"/>
      <family val="2"/>
    </font>
    <font>
      <sz val="11"/>
      <color indexed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Times New Roman"/>
      <family val="1"/>
    </font>
    <font>
      <b/>
      <vertAlign val="superscript"/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1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vertAlign val="superscript"/>
      <sz val="10"/>
      <color theme="1"/>
      <name val="Comic Sans MS"/>
      <family val="4"/>
    </font>
    <font>
      <sz val="7"/>
      <color theme="1"/>
      <name val="Comic Sans MS"/>
      <family val="4"/>
    </font>
    <font>
      <b/>
      <sz val="12"/>
      <color theme="1"/>
      <name val="Comic Sans MS"/>
      <family val="4"/>
    </font>
    <font>
      <sz val="12"/>
      <color theme="1"/>
      <name val="Comic Sans MS"/>
      <family val="4"/>
    </font>
    <font>
      <b/>
      <vertAlign val="superscript"/>
      <sz val="12"/>
      <color theme="1"/>
      <name val="Comic Sans MS"/>
      <family val="4"/>
    </font>
    <font>
      <u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wrapText="1"/>
    </xf>
    <xf numFmtId="164" fontId="3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5" fillId="0" borderId="0" xfId="0" applyNumberFormat="1" applyFont="1"/>
    <xf numFmtId="164" fontId="0" fillId="0" borderId="2" xfId="0" applyNumberFormat="1" applyBorder="1"/>
    <xf numFmtId="164" fontId="3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4" fontId="14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8" fontId="16" fillId="0" borderId="0" xfId="0" applyNumberFormat="1" applyFont="1" applyAlignment="1">
      <alignment vertical="center" wrapText="1"/>
    </xf>
    <xf numFmtId="8" fontId="15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18" fillId="0" borderId="3" xfId="0" applyNumberFormat="1" applyFont="1" applyBorder="1" applyAlignment="1">
      <alignment horizontal="center" wrapText="1"/>
    </xf>
    <xf numFmtId="16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164" fontId="19" fillId="0" borderId="3" xfId="0" applyNumberFormat="1" applyFont="1" applyBorder="1" applyAlignment="1">
      <alignment horizontal="center"/>
    </xf>
    <xf numFmtId="164" fontId="7" fillId="0" borderId="0" xfId="0" applyNumberFormat="1" applyFont="1"/>
    <xf numFmtId="0" fontId="17" fillId="0" borderId="0" xfId="0" applyFont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164" fontId="0" fillId="0" borderId="3" xfId="0" applyNumberFormat="1" applyBorder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right" vertical="center" wrapText="1"/>
    </xf>
    <xf numFmtId="164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/>
    <xf numFmtId="164" fontId="20" fillId="0" borderId="0" xfId="0" applyNumberFormat="1" applyFont="1"/>
    <xf numFmtId="164" fontId="21" fillId="0" borderId="3" xfId="0" applyNumberFormat="1" applyFont="1" applyBorder="1" applyAlignment="1">
      <alignment horizontal="center"/>
    </xf>
    <xf numFmtId="164" fontId="22" fillId="0" borderId="0" xfId="0" applyNumberFormat="1" applyFont="1"/>
    <xf numFmtId="164" fontId="23" fillId="0" borderId="0" xfId="0" applyNumberFormat="1" applyFont="1"/>
    <xf numFmtId="164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/>
    <xf numFmtId="0" fontId="2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indent="6"/>
    </xf>
    <xf numFmtId="0" fontId="29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30" fillId="0" borderId="0" xfId="0" applyFont="1"/>
    <xf numFmtId="164" fontId="0" fillId="0" borderId="0" xfId="0" applyNumberFormat="1" applyFont="1"/>
    <xf numFmtId="164" fontId="1" fillId="0" borderId="1" xfId="0" applyNumberFormat="1" applyFont="1" applyBorder="1"/>
    <xf numFmtId="164" fontId="32" fillId="0" borderId="3" xfId="0" applyNumberFormat="1" applyFont="1" applyBorder="1" applyAlignment="1">
      <alignment horizontal="center"/>
    </xf>
    <xf numFmtId="164" fontId="0" fillId="0" borderId="2" xfId="0" applyNumberFormat="1" applyFont="1" applyBorder="1"/>
    <xf numFmtId="164" fontId="21" fillId="0" borderId="2" xfId="0" applyNumberFormat="1" applyFont="1" applyBorder="1"/>
    <xf numFmtId="164" fontId="3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20" fillId="0" borderId="3" xfId="0" applyNumberFormat="1" applyFont="1" applyBorder="1" applyAlignment="1">
      <alignment wrapText="1"/>
    </xf>
    <xf numFmtId="164" fontId="3" fillId="2" borderId="0" xfId="0" applyNumberFormat="1" applyFont="1" applyFill="1" applyAlignment="1">
      <alignment horizontal="center"/>
    </xf>
    <xf numFmtId="164" fontId="18" fillId="2" borderId="3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/>
    </xf>
    <xf numFmtId="164" fontId="34" fillId="0" borderId="3" xfId="0" applyNumberFormat="1" applyFont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8" sqref="B8"/>
    </sheetView>
  </sheetViews>
  <sheetFormatPr defaultRowHeight="14.4" x14ac:dyDescent="0.3"/>
  <cols>
    <col min="1" max="1" width="3" customWidth="1"/>
  </cols>
  <sheetData>
    <row r="1" spans="1:2" ht="34.799999999999997" x14ac:dyDescent="0.3">
      <c r="A1" s="24"/>
    </row>
    <row r="2" spans="1:2" ht="34.799999999999997" x14ac:dyDescent="0.3">
      <c r="A2" s="24"/>
    </row>
    <row r="3" spans="1:2" ht="34.799999999999997" x14ac:dyDescent="0.3">
      <c r="A3" s="24"/>
      <c r="B3" s="24" t="s">
        <v>25</v>
      </c>
    </row>
    <row r="4" spans="1:2" ht="34.799999999999997" x14ac:dyDescent="0.3">
      <c r="A4" s="24"/>
    </row>
    <row r="5" spans="1:2" ht="34.799999999999997" x14ac:dyDescent="0.3">
      <c r="A5" s="24"/>
    </row>
    <row r="7" spans="1:2" ht="40.200000000000003" x14ac:dyDescent="0.3">
      <c r="A7" s="24"/>
      <c r="B7" s="24" t="s">
        <v>87</v>
      </c>
    </row>
    <row r="8" spans="1:2" ht="34.799999999999997" x14ac:dyDescent="0.3">
      <c r="A8" s="24"/>
    </row>
    <row r="10" spans="1:2" ht="34.799999999999997" x14ac:dyDescent="0.3">
      <c r="A10" s="24"/>
    </row>
    <row r="11" spans="1:2" ht="34.799999999999997" x14ac:dyDescent="0.3">
      <c r="A11" s="24"/>
    </row>
    <row r="12" spans="1:2" ht="34.799999999999997" x14ac:dyDescent="0.3">
      <c r="A12" s="24"/>
    </row>
    <row r="13" spans="1:2" ht="34.799999999999997" x14ac:dyDescent="0.3">
      <c r="A13" s="24"/>
    </row>
    <row r="14" spans="1:2" ht="34.799999999999997" x14ac:dyDescent="0.3">
      <c r="A14" s="24"/>
    </row>
    <row r="15" spans="1:2" ht="34.799999999999997" x14ac:dyDescent="0.3">
      <c r="A15" s="24"/>
    </row>
    <row r="16" spans="1:2" ht="34.799999999999997" x14ac:dyDescent="0.3">
      <c r="A16" s="24"/>
    </row>
    <row r="17" spans="1:1" ht="34.799999999999997" x14ac:dyDescent="0.3">
      <c r="A17" s="24"/>
    </row>
    <row r="18" spans="1:1" ht="34.799999999999997" x14ac:dyDescent="0.3">
      <c r="A18" s="24"/>
    </row>
    <row r="19" spans="1:1" ht="34.799999999999997" x14ac:dyDescent="0.3">
      <c r="A19" s="24"/>
    </row>
    <row r="20" spans="1:1" ht="34.799999999999997" x14ac:dyDescent="0.3">
      <c r="A20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A2" sqref="A2"/>
    </sheetView>
  </sheetViews>
  <sheetFormatPr defaultRowHeight="14.4" x14ac:dyDescent="0.3"/>
  <cols>
    <col min="10" max="10" width="12" customWidth="1"/>
  </cols>
  <sheetData>
    <row r="1" spans="1:9" s="76" customFormat="1" ht="19.8" x14ac:dyDescent="0.45">
      <c r="A1" s="74" t="s">
        <v>26</v>
      </c>
      <c r="B1" s="75"/>
      <c r="C1" s="75"/>
      <c r="D1" s="75"/>
      <c r="E1" s="75"/>
      <c r="F1" s="75"/>
      <c r="G1" s="75"/>
      <c r="H1" s="75"/>
      <c r="I1" s="75"/>
    </row>
    <row r="2" spans="1:9" s="76" customFormat="1" ht="21" x14ac:dyDescent="0.45">
      <c r="A2" s="74" t="s">
        <v>84</v>
      </c>
      <c r="B2" s="75"/>
      <c r="C2" s="75"/>
      <c r="D2" s="75"/>
      <c r="E2" s="75"/>
      <c r="F2" s="75"/>
      <c r="G2" s="75"/>
      <c r="H2" s="75"/>
      <c r="I2" s="75"/>
    </row>
    <row r="3" spans="1:9" s="76" customFormat="1" ht="19.8" x14ac:dyDescent="0.45">
      <c r="A3" s="74" t="s">
        <v>33</v>
      </c>
      <c r="B3" s="75"/>
      <c r="C3" s="75"/>
      <c r="D3" s="75"/>
      <c r="E3" s="75"/>
      <c r="F3" s="75"/>
      <c r="G3" s="75"/>
      <c r="H3" s="75"/>
      <c r="I3" s="75"/>
    </row>
    <row r="4" spans="1:9" s="67" customFormat="1" ht="16.8" x14ac:dyDescent="0.35">
      <c r="A4" s="65"/>
      <c r="B4" s="66"/>
      <c r="C4" s="66"/>
      <c r="D4" s="66"/>
      <c r="E4" s="66"/>
      <c r="F4" s="66"/>
      <c r="G4" s="66"/>
      <c r="H4" s="66"/>
      <c r="I4" s="66"/>
    </row>
    <row r="5" spans="1:9" s="67" customFormat="1" ht="16.2" x14ac:dyDescent="0.35">
      <c r="A5" s="68"/>
    </row>
    <row r="6" spans="1:9" s="67" customFormat="1" ht="16.8" x14ac:dyDescent="0.35">
      <c r="A6" s="69" t="s">
        <v>85</v>
      </c>
      <c r="B6" s="70"/>
      <c r="C6" s="70"/>
      <c r="D6" s="70"/>
      <c r="E6" s="70"/>
      <c r="F6" s="70"/>
      <c r="G6" s="70"/>
      <c r="H6" s="70"/>
      <c r="I6" s="70"/>
    </row>
    <row r="7" spans="1:9" s="67" customFormat="1" ht="15.6" x14ac:dyDescent="0.35">
      <c r="A7" s="70"/>
      <c r="B7" s="70"/>
      <c r="C7" s="70"/>
      <c r="D7" s="70"/>
      <c r="E7" s="70"/>
      <c r="F7" s="70"/>
      <c r="G7" s="70"/>
      <c r="H7" s="70"/>
      <c r="I7" s="70"/>
    </row>
    <row r="8" spans="1:9" s="67" customFormat="1" ht="16.8" x14ac:dyDescent="0.35">
      <c r="A8" s="71" t="s">
        <v>27</v>
      </c>
      <c r="B8" s="70"/>
      <c r="C8" s="70"/>
      <c r="D8" s="70"/>
      <c r="E8" s="70"/>
      <c r="F8" s="70"/>
      <c r="G8" s="70"/>
      <c r="H8" s="70"/>
      <c r="I8" s="70"/>
    </row>
    <row r="9" spans="1:9" s="67" customFormat="1" ht="16.2" x14ac:dyDescent="0.35">
      <c r="A9" s="69" t="s">
        <v>34</v>
      </c>
      <c r="B9" s="70"/>
      <c r="C9" s="70"/>
      <c r="D9" s="70"/>
      <c r="E9" s="70"/>
      <c r="F9" s="70"/>
      <c r="G9" s="70"/>
      <c r="H9" s="70"/>
      <c r="I9" s="70"/>
    </row>
    <row r="10" spans="1:9" s="67" customFormat="1" ht="16.2" x14ac:dyDescent="0.35">
      <c r="A10" s="69" t="s">
        <v>35</v>
      </c>
      <c r="B10" s="70"/>
      <c r="C10" s="70"/>
      <c r="D10" s="70"/>
      <c r="E10" s="70"/>
      <c r="F10" s="70"/>
      <c r="G10" s="70"/>
      <c r="H10" s="70"/>
      <c r="I10" s="70"/>
    </row>
    <row r="11" spans="1:9" s="67" customFormat="1" ht="16.2" x14ac:dyDescent="0.35">
      <c r="A11" s="69" t="s">
        <v>36</v>
      </c>
      <c r="B11" s="70"/>
      <c r="C11" s="70"/>
      <c r="D11" s="70"/>
      <c r="E11" s="70"/>
      <c r="F11" s="70"/>
      <c r="G11" s="70"/>
      <c r="H11" s="70"/>
      <c r="I11" s="70"/>
    </row>
    <row r="12" spans="1:9" s="67" customFormat="1" ht="16.2" x14ac:dyDescent="0.35">
      <c r="A12" s="69" t="s">
        <v>37</v>
      </c>
      <c r="B12" s="70"/>
      <c r="C12" s="70"/>
      <c r="D12" s="70"/>
      <c r="E12" s="70"/>
      <c r="F12" s="70"/>
      <c r="G12" s="70"/>
      <c r="H12" s="70"/>
      <c r="I12" s="70"/>
    </row>
    <row r="13" spans="1:9" s="67" customFormat="1" ht="16.2" x14ac:dyDescent="0.35">
      <c r="A13" s="69" t="s">
        <v>38</v>
      </c>
      <c r="B13" s="70"/>
      <c r="C13" s="70"/>
      <c r="D13" s="70"/>
      <c r="E13" s="70"/>
      <c r="F13" s="70"/>
      <c r="G13" s="70"/>
      <c r="H13" s="70"/>
      <c r="I13" s="70"/>
    </row>
    <row r="14" spans="1:9" s="67" customFormat="1" ht="15.6" x14ac:dyDescent="0.35">
      <c r="A14" s="70"/>
      <c r="B14" s="70"/>
      <c r="C14" s="70"/>
      <c r="D14" s="70"/>
      <c r="E14" s="70"/>
      <c r="F14" s="70"/>
      <c r="G14" s="70"/>
      <c r="H14" s="70"/>
      <c r="I14" s="70"/>
    </row>
    <row r="15" spans="1:9" s="67" customFormat="1" ht="16.8" x14ac:dyDescent="0.35">
      <c r="A15" s="71" t="s">
        <v>28</v>
      </c>
      <c r="B15" s="70"/>
      <c r="C15" s="70"/>
      <c r="D15" s="70"/>
      <c r="E15" s="70"/>
      <c r="F15" s="70"/>
      <c r="G15" s="70"/>
      <c r="H15" s="70"/>
      <c r="I15" s="70"/>
    </row>
    <row r="16" spans="1:9" s="67" customFormat="1" ht="16.2" x14ac:dyDescent="0.35">
      <c r="A16" s="69" t="s">
        <v>39</v>
      </c>
      <c r="B16" s="70"/>
      <c r="C16" s="70"/>
      <c r="D16" s="70"/>
      <c r="E16" s="70"/>
      <c r="F16" s="70"/>
      <c r="G16" s="70"/>
      <c r="H16" s="70"/>
      <c r="I16" s="70"/>
    </row>
    <row r="17" spans="1:9" s="67" customFormat="1" ht="16.2" x14ac:dyDescent="0.35">
      <c r="A17" s="69" t="s">
        <v>40</v>
      </c>
      <c r="B17" s="70"/>
      <c r="C17" s="70"/>
      <c r="D17" s="70"/>
      <c r="E17" s="70"/>
      <c r="F17" s="70"/>
      <c r="G17" s="70"/>
      <c r="H17" s="70"/>
      <c r="I17" s="70"/>
    </row>
    <row r="18" spans="1:9" s="67" customFormat="1" ht="16.2" x14ac:dyDescent="0.35">
      <c r="A18" s="69" t="s">
        <v>41</v>
      </c>
      <c r="B18" s="70"/>
      <c r="C18" s="70"/>
      <c r="D18" s="70"/>
      <c r="E18" s="70"/>
      <c r="F18" s="70"/>
      <c r="G18" s="70"/>
      <c r="H18" s="70"/>
      <c r="I18" s="70"/>
    </row>
    <row r="19" spans="1:9" s="67" customFormat="1" ht="16.2" x14ac:dyDescent="0.35">
      <c r="A19" s="69" t="s">
        <v>42</v>
      </c>
      <c r="B19" s="70"/>
      <c r="C19" s="70"/>
      <c r="D19" s="70"/>
      <c r="E19" s="70"/>
      <c r="F19" s="70"/>
      <c r="G19" s="70"/>
      <c r="H19" s="70"/>
      <c r="I19" s="70"/>
    </row>
    <row r="20" spans="1:9" s="67" customFormat="1" ht="16.2" x14ac:dyDescent="0.35">
      <c r="A20" s="69" t="s">
        <v>43</v>
      </c>
      <c r="B20" s="70"/>
      <c r="C20" s="70"/>
      <c r="D20" s="70"/>
      <c r="E20" s="70"/>
      <c r="F20" s="70"/>
      <c r="G20" s="70"/>
      <c r="H20" s="70"/>
      <c r="I20" s="70"/>
    </row>
    <row r="21" spans="1:9" s="67" customFormat="1" ht="16.2" x14ac:dyDescent="0.35">
      <c r="A21" s="69" t="s">
        <v>44</v>
      </c>
      <c r="B21" s="70"/>
      <c r="C21" s="70"/>
      <c r="D21" s="70"/>
      <c r="E21" s="70"/>
      <c r="F21" s="70"/>
      <c r="G21" s="70"/>
      <c r="H21" s="70"/>
      <c r="I21" s="70"/>
    </row>
    <row r="22" spans="1:9" s="67" customFormat="1" ht="16.2" x14ac:dyDescent="0.35">
      <c r="A22" s="69"/>
      <c r="B22" s="70"/>
      <c r="C22" s="70"/>
      <c r="D22" s="70"/>
      <c r="E22" s="70"/>
      <c r="F22" s="70"/>
      <c r="G22" s="70"/>
      <c r="H22" s="70"/>
      <c r="I22" s="70"/>
    </row>
    <row r="23" spans="1:9" s="67" customFormat="1" ht="16.8" x14ac:dyDescent="0.35">
      <c r="A23" s="71" t="s">
        <v>29</v>
      </c>
      <c r="B23" s="70"/>
      <c r="C23" s="70"/>
      <c r="D23" s="70"/>
      <c r="E23" s="70"/>
      <c r="F23" s="70"/>
      <c r="G23" s="70"/>
      <c r="H23" s="70"/>
      <c r="I23" s="70"/>
    </row>
    <row r="24" spans="1:9" s="67" customFormat="1" ht="16.2" x14ac:dyDescent="0.35">
      <c r="A24" s="69" t="s">
        <v>30</v>
      </c>
      <c r="B24" s="70"/>
      <c r="C24" s="70"/>
      <c r="D24" s="70"/>
      <c r="E24" s="70"/>
      <c r="F24" s="70"/>
      <c r="G24" s="70"/>
      <c r="H24" s="70"/>
      <c r="I24" s="70"/>
    </row>
    <row r="25" spans="1:9" s="67" customFormat="1" ht="16.2" x14ac:dyDescent="0.35">
      <c r="A25" s="69" t="s">
        <v>64</v>
      </c>
      <c r="B25" s="70"/>
      <c r="C25" s="70"/>
      <c r="D25" s="70"/>
      <c r="E25" s="70"/>
      <c r="F25" s="70"/>
      <c r="G25" s="70"/>
      <c r="H25" s="70"/>
      <c r="I25" s="70"/>
    </row>
    <row r="26" spans="1:9" s="67" customFormat="1" ht="16.2" x14ac:dyDescent="0.35">
      <c r="B26" s="69" t="s">
        <v>65</v>
      </c>
      <c r="C26" s="70"/>
      <c r="D26" s="70"/>
      <c r="E26" s="70"/>
      <c r="F26" s="70"/>
      <c r="G26" s="70"/>
      <c r="H26" s="70"/>
      <c r="I26" s="70"/>
    </row>
    <row r="27" spans="1:9" s="67" customFormat="1" ht="16.2" x14ac:dyDescent="0.35">
      <c r="B27" s="69" t="s">
        <v>45</v>
      </c>
      <c r="C27" s="70"/>
      <c r="D27" s="70"/>
      <c r="E27" s="70"/>
      <c r="F27" s="70"/>
      <c r="G27" s="70"/>
      <c r="H27" s="70"/>
      <c r="I27" s="70"/>
    </row>
    <row r="28" spans="1:9" s="67" customFormat="1" ht="16.2" x14ac:dyDescent="0.35">
      <c r="A28" s="72" t="s">
        <v>31</v>
      </c>
      <c r="B28" s="70"/>
      <c r="C28" s="70"/>
      <c r="D28" s="70"/>
      <c r="E28" s="70"/>
      <c r="F28" s="70"/>
      <c r="G28" s="70"/>
      <c r="H28" s="70"/>
      <c r="I28" s="70"/>
    </row>
    <row r="29" spans="1:9" s="67" customFormat="1" ht="16.2" x14ac:dyDescent="0.35">
      <c r="B29" s="69" t="s">
        <v>66</v>
      </c>
      <c r="C29" s="70"/>
      <c r="D29" s="70"/>
      <c r="E29" s="70"/>
      <c r="F29" s="70"/>
      <c r="G29" s="70"/>
      <c r="H29" s="70"/>
      <c r="I29" s="70"/>
    </row>
    <row r="30" spans="1:9" s="67" customFormat="1" ht="16.2" x14ac:dyDescent="0.35">
      <c r="B30" s="69" t="s">
        <v>46</v>
      </c>
      <c r="C30" s="70"/>
      <c r="D30" s="70"/>
      <c r="E30" s="70"/>
      <c r="F30" s="70"/>
      <c r="G30" s="70"/>
      <c r="H30" s="70"/>
      <c r="I30" s="70"/>
    </row>
    <row r="31" spans="1:9" s="67" customFormat="1" ht="16.2" x14ac:dyDescent="0.35">
      <c r="A31" s="69" t="s">
        <v>67</v>
      </c>
      <c r="B31" s="70"/>
      <c r="C31" s="70"/>
      <c r="D31" s="70"/>
      <c r="E31" s="70"/>
      <c r="F31" s="70"/>
      <c r="G31" s="70"/>
      <c r="H31" s="70"/>
      <c r="I31" s="70"/>
    </row>
    <row r="32" spans="1:9" s="67" customFormat="1" ht="16.2" x14ac:dyDescent="0.35">
      <c r="A32" s="69" t="s">
        <v>47</v>
      </c>
      <c r="C32" s="70"/>
      <c r="D32" s="70"/>
      <c r="E32" s="70"/>
      <c r="F32" s="70"/>
      <c r="G32" s="70"/>
      <c r="H32" s="70"/>
      <c r="I32" s="70"/>
    </row>
    <row r="33" spans="1:9" s="67" customFormat="1" ht="15.6" x14ac:dyDescent="0.35">
      <c r="A33" s="70"/>
      <c r="B33" s="70"/>
      <c r="C33" s="70"/>
      <c r="D33" s="70"/>
      <c r="E33" s="70"/>
      <c r="F33" s="70"/>
      <c r="G33" s="70"/>
      <c r="H33" s="70"/>
      <c r="I33" s="70"/>
    </row>
    <row r="34" spans="1:9" s="67" customFormat="1" ht="16.2" x14ac:dyDescent="0.35">
      <c r="A34" s="69"/>
      <c r="B34" s="70"/>
      <c r="C34" s="70"/>
      <c r="D34" s="70"/>
      <c r="E34" s="70"/>
      <c r="F34" s="70"/>
      <c r="G34" s="70"/>
      <c r="H34" s="70"/>
      <c r="I34" s="70"/>
    </row>
    <row r="35" spans="1:9" s="67" customFormat="1" ht="16.2" x14ac:dyDescent="0.35">
      <c r="A35" s="73"/>
    </row>
    <row r="36" spans="1:9" s="67" customFormat="1" ht="16.2" x14ac:dyDescent="0.35">
      <c r="A36" s="73"/>
    </row>
    <row r="37" spans="1:9" s="67" customFormat="1" ht="16.8" x14ac:dyDescent="0.35">
      <c r="A37" s="71" t="s">
        <v>32</v>
      </c>
    </row>
    <row r="38" spans="1:9" s="67" customFormat="1" ht="16.8" x14ac:dyDescent="0.35">
      <c r="A38" s="71" t="s">
        <v>68</v>
      </c>
    </row>
    <row r="39" spans="1:9" s="67" customFormat="1" ht="16.8" x14ac:dyDescent="0.35">
      <c r="A39" s="71" t="s">
        <v>69</v>
      </c>
    </row>
    <row r="40" spans="1:9" s="67" customFormat="1" ht="16.8" x14ac:dyDescent="0.35">
      <c r="A40" s="71" t="s">
        <v>70</v>
      </c>
    </row>
    <row r="41" spans="1:9" ht="16.8" x14ac:dyDescent="0.3">
      <c r="A41" s="71" t="s">
        <v>71</v>
      </c>
    </row>
  </sheetData>
  <pageMargins left="0.62992125984251968" right="0.23622047244094491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/>
  </sheetViews>
  <sheetFormatPr defaultRowHeight="14.4" x14ac:dyDescent="0.3"/>
  <cols>
    <col min="1" max="1" width="17.44140625" customWidth="1"/>
    <col min="2" max="2" width="12" customWidth="1"/>
    <col min="3" max="3" width="12.33203125" customWidth="1"/>
    <col min="4" max="4" width="5.6640625" customWidth="1"/>
    <col min="5" max="5" width="31.88671875" customWidth="1"/>
    <col min="6" max="6" width="13.33203125" customWidth="1"/>
    <col min="7" max="7" width="13.88671875" customWidth="1"/>
  </cols>
  <sheetData>
    <row r="1" spans="1:11" ht="15.6" x14ac:dyDescent="0.3">
      <c r="A1" s="25" t="s">
        <v>83</v>
      </c>
    </row>
    <row r="2" spans="1:11" ht="15.6" x14ac:dyDescent="0.3">
      <c r="A2" s="26"/>
    </row>
    <row r="3" spans="1:11" ht="15.6" x14ac:dyDescent="0.3">
      <c r="A3" s="26"/>
    </row>
    <row r="4" spans="1:11" ht="15.6" x14ac:dyDescent="0.3">
      <c r="A4" s="27" t="s">
        <v>48</v>
      </c>
      <c r="B4" s="28">
        <v>45869</v>
      </c>
      <c r="C4" s="28">
        <v>45504</v>
      </c>
      <c r="D4" s="29"/>
      <c r="E4" s="27" t="s">
        <v>49</v>
      </c>
      <c r="F4" s="28">
        <v>45869</v>
      </c>
      <c r="G4" s="28">
        <v>45504</v>
      </c>
    </row>
    <row r="5" spans="1:11" ht="15.6" x14ac:dyDescent="0.3">
      <c r="A5" s="30"/>
      <c r="B5" s="30"/>
      <c r="C5" s="30"/>
      <c r="D5" s="30"/>
      <c r="E5" s="2" t="s">
        <v>7</v>
      </c>
      <c r="F5" s="55">
        <f>Summary!H4+Expenses!C153+Expenses!D153</f>
        <v>64619.76999999996</v>
      </c>
      <c r="G5" s="55">
        <v>63746.6</v>
      </c>
    </row>
    <row r="6" spans="1:11" ht="15.6" x14ac:dyDescent="0.3">
      <c r="A6" s="30" t="s">
        <v>1</v>
      </c>
      <c r="B6" s="31">
        <f>Summary!D4</f>
        <v>48093.26</v>
      </c>
      <c r="C6" s="31">
        <v>29249.24</v>
      </c>
      <c r="D6" s="30"/>
      <c r="E6" s="2" t="s">
        <v>4</v>
      </c>
      <c r="F6" s="55">
        <f>Expenses!E153</f>
        <v>2055.73</v>
      </c>
      <c r="G6" s="55">
        <v>3276.41</v>
      </c>
    </row>
    <row r="7" spans="1:11" ht="15.6" x14ac:dyDescent="0.3">
      <c r="A7" s="30"/>
      <c r="B7" s="30"/>
      <c r="C7" s="30"/>
      <c r="D7" s="30"/>
      <c r="E7" s="2" t="s">
        <v>6</v>
      </c>
      <c r="F7" s="55">
        <f>Summary!H8</f>
        <v>467.20999999999992</v>
      </c>
      <c r="G7" s="55">
        <v>1137.58</v>
      </c>
    </row>
    <row r="8" spans="1:11" ht="15.6" x14ac:dyDescent="0.3">
      <c r="A8" s="30"/>
      <c r="B8" s="30"/>
      <c r="C8" s="30"/>
      <c r="D8" s="30"/>
      <c r="E8" s="2" t="s">
        <v>8</v>
      </c>
      <c r="F8" s="55">
        <f>Summary!H9</f>
        <v>1800</v>
      </c>
      <c r="G8" s="55">
        <v>1200</v>
      </c>
    </row>
    <row r="9" spans="1:11" ht="46.8" x14ac:dyDescent="0.3">
      <c r="A9" s="30" t="s">
        <v>55</v>
      </c>
      <c r="B9" s="31">
        <f>Summary!D7</f>
        <v>27427.370000000003</v>
      </c>
      <c r="C9" s="31">
        <v>28494.400000000001</v>
      </c>
      <c r="D9" s="30"/>
      <c r="E9" s="2" t="s">
        <v>58</v>
      </c>
      <c r="F9" s="55">
        <f>Expenses!H153</f>
        <v>180.60000000000002</v>
      </c>
      <c r="G9" s="55">
        <v>774.36</v>
      </c>
    </row>
    <row r="10" spans="1:11" ht="15.6" x14ac:dyDescent="0.3">
      <c r="A10" s="30" t="s">
        <v>54</v>
      </c>
      <c r="B10" s="31">
        <f>Summary!D11</f>
        <v>20</v>
      </c>
      <c r="C10" s="31">
        <v>0</v>
      </c>
      <c r="D10" s="30"/>
      <c r="E10" s="2" t="s">
        <v>20</v>
      </c>
      <c r="F10" s="55">
        <f>Summary!H11</f>
        <v>230</v>
      </c>
      <c r="G10" s="55">
        <v>110.5</v>
      </c>
    </row>
    <row r="11" spans="1:11" ht="15.6" x14ac:dyDescent="0.3">
      <c r="A11" s="30"/>
      <c r="B11" s="30"/>
      <c r="C11" s="30"/>
      <c r="D11" s="30"/>
      <c r="E11" s="2" t="s">
        <v>57</v>
      </c>
      <c r="F11" s="55">
        <f>Summary!H12</f>
        <v>2374.19</v>
      </c>
      <c r="G11" s="55">
        <v>2148.17</v>
      </c>
    </row>
    <row r="12" spans="1:11" ht="15.6" x14ac:dyDescent="0.3">
      <c r="A12" s="30"/>
      <c r="B12" s="30"/>
      <c r="C12" s="30"/>
      <c r="D12" s="30"/>
      <c r="E12" s="2" t="s">
        <v>5</v>
      </c>
      <c r="F12" s="55">
        <f>Summary!H14</f>
        <v>662.47</v>
      </c>
      <c r="G12" s="55">
        <v>668.23</v>
      </c>
    </row>
    <row r="13" spans="1:11" ht="15.6" x14ac:dyDescent="0.3">
      <c r="A13" s="30"/>
      <c r="B13" s="30"/>
      <c r="C13" s="30"/>
      <c r="D13" s="30"/>
      <c r="E13" s="2" t="s">
        <v>79</v>
      </c>
      <c r="F13" s="55">
        <f>Expenses!K153</f>
        <v>1528.3</v>
      </c>
      <c r="G13" s="56">
        <v>0</v>
      </c>
      <c r="K13" s="2"/>
    </row>
    <row r="14" spans="1:11" ht="15.6" x14ac:dyDescent="0.3">
      <c r="A14" s="90" t="s">
        <v>11</v>
      </c>
      <c r="B14" s="90"/>
      <c r="C14" s="90"/>
      <c r="D14" s="90"/>
      <c r="E14" s="2" t="s">
        <v>78</v>
      </c>
      <c r="F14" s="55">
        <f>Expenses!N153</f>
        <v>717.81000000000006</v>
      </c>
      <c r="G14" s="55">
        <v>849.3</v>
      </c>
    </row>
    <row r="15" spans="1:11" ht="15.6" x14ac:dyDescent="0.3">
      <c r="A15" s="30"/>
      <c r="B15" s="30"/>
      <c r="C15" s="30"/>
      <c r="D15" s="30"/>
      <c r="E15" s="2" t="s">
        <v>80</v>
      </c>
      <c r="F15" s="55">
        <f>Expenses!M153</f>
        <v>3981.3300000000004</v>
      </c>
      <c r="G15" s="55">
        <v>8500.2099999999991</v>
      </c>
    </row>
    <row r="16" spans="1:11" ht="15.6" x14ac:dyDescent="0.3">
      <c r="A16" s="30" t="s">
        <v>59</v>
      </c>
      <c r="B16" s="31">
        <v>0</v>
      </c>
      <c r="C16" s="31">
        <v>0</v>
      </c>
      <c r="D16" s="30"/>
      <c r="E16" s="30"/>
      <c r="F16" s="55"/>
      <c r="G16" s="55"/>
    </row>
    <row r="17" spans="1:7" ht="15.6" x14ac:dyDescent="0.3">
      <c r="A17" s="30" t="s">
        <v>72</v>
      </c>
      <c r="B17" s="31">
        <f>Summary!D16</f>
        <v>0</v>
      </c>
      <c r="C17" s="30">
        <v>60</v>
      </c>
      <c r="D17" s="30"/>
      <c r="E17" s="30"/>
      <c r="F17" s="55"/>
      <c r="G17" s="55"/>
    </row>
    <row r="18" spans="1:7" ht="15.6" x14ac:dyDescent="0.3">
      <c r="A18" s="30"/>
      <c r="B18" s="31"/>
      <c r="C18" s="31"/>
      <c r="D18" s="30"/>
      <c r="E18" s="30"/>
      <c r="F18" s="55"/>
      <c r="G18" s="55"/>
    </row>
    <row r="19" spans="1:7" ht="15.6" x14ac:dyDescent="0.3">
      <c r="A19" s="30"/>
      <c r="B19" s="30"/>
      <c r="C19" s="30"/>
      <c r="D19" s="30"/>
      <c r="E19" s="30"/>
      <c r="F19" s="30"/>
      <c r="G19" s="30"/>
    </row>
    <row r="20" spans="1:7" ht="15.6" x14ac:dyDescent="0.3">
      <c r="A20" s="30"/>
      <c r="B20" s="32">
        <f>SUM(B6+B9+B10+B17)</f>
        <v>75540.63</v>
      </c>
      <c r="C20" s="32">
        <f>SUM(C6+C9+C10+C16+C17)</f>
        <v>57803.64</v>
      </c>
      <c r="D20" s="30"/>
      <c r="E20" s="30"/>
      <c r="F20" s="32">
        <f>SUM(F5:F15)</f>
        <v>78617.409999999974</v>
      </c>
      <c r="G20" s="32">
        <f>SUM(G5:G15)</f>
        <v>82411.359999999986</v>
      </c>
    </row>
    <row r="21" spans="1:7" ht="15.6" x14ac:dyDescent="0.3">
      <c r="A21" s="30"/>
      <c r="B21" s="29"/>
      <c r="C21" s="29"/>
      <c r="D21" s="30"/>
      <c r="E21" s="30"/>
      <c r="F21" s="30"/>
      <c r="G21" s="30"/>
    </row>
    <row r="22" spans="1:7" ht="15.6" x14ac:dyDescent="0.3">
      <c r="A22" s="30"/>
      <c r="B22" s="29"/>
      <c r="C22" s="29"/>
      <c r="D22" s="30"/>
      <c r="E22" s="30"/>
      <c r="F22" s="30"/>
      <c r="G22" s="30"/>
    </row>
    <row r="23" spans="1:7" ht="15.6" x14ac:dyDescent="0.3">
      <c r="A23" s="29"/>
      <c r="D23" s="30"/>
      <c r="E23" s="30"/>
      <c r="F23" s="30"/>
      <c r="G23" s="30"/>
    </row>
    <row r="24" spans="1:7" ht="15.6" x14ac:dyDescent="0.3">
      <c r="A24" s="29"/>
      <c r="D24" s="30"/>
      <c r="E24" s="30"/>
      <c r="F24" s="30"/>
      <c r="G24" s="30"/>
    </row>
    <row r="25" spans="1:7" ht="15.6" x14ac:dyDescent="0.3">
      <c r="A25" s="29"/>
      <c r="D25" s="30"/>
      <c r="E25" s="33" t="s">
        <v>81</v>
      </c>
      <c r="F25" s="30"/>
      <c r="G25" s="31">
        <f>B20-F20</f>
        <v>-3076.7799999999697</v>
      </c>
    </row>
    <row r="26" spans="1:7" ht="15.6" x14ac:dyDescent="0.3">
      <c r="D26" s="30"/>
      <c r="E26" s="30" t="s">
        <v>50</v>
      </c>
      <c r="F26" s="30"/>
      <c r="G26" s="31">
        <f>Summary!H23</f>
        <v>24449.13</v>
      </c>
    </row>
    <row r="27" spans="1:7" ht="15.6" x14ac:dyDescent="0.3">
      <c r="D27" s="30"/>
      <c r="E27" s="29"/>
      <c r="F27" s="30"/>
      <c r="G27" s="29"/>
    </row>
    <row r="28" spans="1:7" ht="15.6" x14ac:dyDescent="0.3">
      <c r="D28" s="30"/>
      <c r="E28" s="29" t="s">
        <v>51</v>
      </c>
      <c r="F28" s="31"/>
      <c r="G28" s="32">
        <f>G25+G26</f>
        <v>21372.350000000031</v>
      </c>
    </row>
    <row r="29" spans="1:7" ht="15.6" x14ac:dyDescent="0.3">
      <c r="D29" s="29"/>
      <c r="F29" s="31"/>
    </row>
    <row r="30" spans="1:7" ht="15.6" x14ac:dyDescent="0.3">
      <c r="D30" s="29"/>
      <c r="F30" s="29"/>
    </row>
    <row r="31" spans="1:7" ht="15.6" x14ac:dyDescent="0.3">
      <c r="D31" s="29"/>
      <c r="F31" s="32"/>
    </row>
    <row r="32" spans="1:7" ht="15.6" x14ac:dyDescent="0.3">
      <c r="D32" s="29"/>
    </row>
  </sheetData>
  <mergeCells count="1">
    <mergeCell ref="A14:D14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zoomScale="85" zoomScaleNormal="85" workbookViewId="0">
      <selection activeCell="D5" sqref="D5"/>
    </sheetView>
  </sheetViews>
  <sheetFormatPr defaultColWidth="9.109375" defaultRowHeight="14.4" x14ac:dyDescent="0.3"/>
  <cols>
    <col min="1" max="2" width="9.109375" style="2"/>
    <col min="3" max="3" width="10.6640625" style="2" customWidth="1"/>
    <col min="4" max="4" width="14.6640625" style="2" customWidth="1"/>
    <col min="5" max="5" width="4.6640625" style="2" customWidth="1"/>
    <col min="6" max="6" width="9.109375" style="2"/>
    <col min="7" max="7" width="25.109375" style="2" customWidth="1"/>
    <col min="8" max="8" width="20.5546875" style="2" customWidth="1"/>
    <col min="9" max="9" width="10.44140625" style="2" customWidth="1"/>
    <col min="10" max="10" width="26.109375" style="2" customWidth="1"/>
    <col min="11" max="11" width="9.109375" style="2"/>
    <col min="12" max="12" width="19.109375" style="2" customWidth="1"/>
    <col min="13" max="15" width="9.109375" style="2"/>
    <col min="16" max="16" width="15.44140625" style="2" customWidth="1"/>
    <col min="17" max="16384" width="9.109375" style="2"/>
  </cols>
  <sheetData>
    <row r="1" spans="1:9" ht="15.6" x14ac:dyDescent="0.3">
      <c r="A1" s="7" t="s">
        <v>83</v>
      </c>
      <c r="H1" s="3"/>
      <c r="I1" s="3"/>
    </row>
    <row r="3" spans="1:9" s="5" customFormat="1" x14ac:dyDescent="0.3">
      <c r="A3" s="5" t="s">
        <v>9</v>
      </c>
      <c r="F3" s="5" t="s">
        <v>10</v>
      </c>
    </row>
    <row r="4" spans="1:9" x14ac:dyDescent="0.3">
      <c r="A4" s="2" t="s">
        <v>1</v>
      </c>
      <c r="D4" s="2">
        <f>Income!B297</f>
        <v>48093.26</v>
      </c>
      <c r="F4" s="2" t="s">
        <v>74</v>
      </c>
      <c r="H4" s="2">
        <f>Expenses!B153</f>
        <v>55985.739999999962</v>
      </c>
    </row>
    <row r="5" spans="1:9" x14ac:dyDescent="0.3">
      <c r="A5" s="2" t="s">
        <v>23</v>
      </c>
      <c r="F5" s="2" t="s">
        <v>60</v>
      </c>
      <c r="H5" s="2">
        <f>Expenses!C153</f>
        <v>6536.04</v>
      </c>
    </row>
    <row r="6" spans="1:9" x14ac:dyDescent="0.3">
      <c r="F6" s="2" t="s">
        <v>62</v>
      </c>
      <c r="H6" s="2">
        <f>Expenses!D153</f>
        <v>2097.9900000000002</v>
      </c>
    </row>
    <row r="7" spans="1:9" ht="15" thickBot="1" x14ac:dyDescent="0.35">
      <c r="A7" s="2" t="s">
        <v>53</v>
      </c>
      <c r="D7" s="2">
        <f>Income!C297</f>
        <v>27427.370000000003</v>
      </c>
      <c r="F7" s="2" t="s">
        <v>4</v>
      </c>
      <c r="H7" s="2">
        <f>Expenses!E153</f>
        <v>2055.73</v>
      </c>
    </row>
    <row r="8" spans="1:9" ht="15" thickTop="1" x14ac:dyDescent="0.3">
      <c r="D8" s="59"/>
      <c r="F8" s="2" t="s">
        <v>6</v>
      </c>
      <c r="H8" s="2">
        <f>Expenses!F153</f>
        <v>467.20999999999992</v>
      </c>
    </row>
    <row r="9" spans="1:9" x14ac:dyDescent="0.3">
      <c r="A9" s="2" t="s">
        <v>63</v>
      </c>
      <c r="D9" s="2">
        <f>D4+D7-D5</f>
        <v>75520.63</v>
      </c>
      <c r="F9" s="2" t="s">
        <v>8</v>
      </c>
      <c r="H9" s="2">
        <f>Expenses!G153</f>
        <v>1800</v>
      </c>
    </row>
    <row r="10" spans="1:9" x14ac:dyDescent="0.3">
      <c r="F10" s="2" t="s">
        <v>58</v>
      </c>
      <c r="H10" s="2">
        <f>Expenses!H153</f>
        <v>180.60000000000002</v>
      </c>
    </row>
    <row r="11" spans="1:9" x14ac:dyDescent="0.3">
      <c r="A11" s="2" t="s">
        <v>24</v>
      </c>
      <c r="D11" s="2">
        <f>Income!D297</f>
        <v>20</v>
      </c>
      <c r="F11" s="2" t="s">
        <v>20</v>
      </c>
      <c r="H11" s="2">
        <f>Expenses!I153</f>
        <v>230</v>
      </c>
    </row>
    <row r="12" spans="1:9" x14ac:dyDescent="0.3">
      <c r="F12" s="2" t="s">
        <v>57</v>
      </c>
      <c r="H12" s="2">
        <f>Expenses!J153</f>
        <v>2374.19</v>
      </c>
    </row>
    <row r="13" spans="1:9" x14ac:dyDescent="0.3">
      <c r="F13" s="2" t="s">
        <v>82</v>
      </c>
      <c r="H13" s="2">
        <f>Expenses!K153</f>
        <v>1528.3</v>
      </c>
    </row>
    <row r="14" spans="1:9" x14ac:dyDescent="0.3">
      <c r="F14" s="2" t="s">
        <v>5</v>
      </c>
      <c r="H14" s="2">
        <f>Expenses!L153</f>
        <v>662.47</v>
      </c>
    </row>
    <row r="15" spans="1:9" x14ac:dyDescent="0.3">
      <c r="F15" s="2" t="s">
        <v>76</v>
      </c>
      <c r="H15" s="2">
        <f>Expenses!M153</f>
        <v>3981.3300000000004</v>
      </c>
    </row>
    <row r="16" spans="1:9" x14ac:dyDescent="0.3">
      <c r="D16" s="80"/>
      <c r="F16" s="2" t="s">
        <v>78</v>
      </c>
      <c r="H16" s="8">
        <f>Expenses!N153</f>
        <v>717.81000000000006</v>
      </c>
    </row>
    <row r="17" spans="2:12" x14ac:dyDescent="0.3">
      <c r="J17" s="18"/>
    </row>
    <row r="18" spans="2:12" x14ac:dyDescent="0.3">
      <c r="D18" s="60">
        <f>SUM(D4+D11+D7)</f>
        <v>75540.63</v>
      </c>
      <c r="H18" s="60">
        <f>SUM(H3:H16)</f>
        <v>78617.409999999974</v>
      </c>
      <c r="J18" s="18"/>
    </row>
    <row r="19" spans="2:12" x14ac:dyDescent="0.3">
      <c r="H19" s="60"/>
      <c r="J19" s="18"/>
    </row>
    <row r="21" spans="2:12" x14ac:dyDescent="0.3">
      <c r="E21" s="2" t="s">
        <v>12</v>
      </c>
      <c r="H21" s="81">
        <f>D18-H18</f>
        <v>-3076.7799999999697</v>
      </c>
      <c r="L21" s="16"/>
    </row>
    <row r="22" spans="2:12" x14ac:dyDescent="0.3">
      <c r="L22" s="16"/>
    </row>
    <row r="23" spans="2:12" ht="18" x14ac:dyDescent="0.35">
      <c r="E23" s="2" t="s">
        <v>13</v>
      </c>
      <c r="H23" s="2">
        <f>Income!F5</f>
        <v>24449.13</v>
      </c>
      <c r="J23" s="17"/>
    </row>
    <row r="24" spans="2:12" ht="15" thickBot="1" x14ac:dyDescent="0.35">
      <c r="F24" s="77"/>
      <c r="G24" s="77"/>
    </row>
    <row r="25" spans="2:12" ht="15" thickBot="1" x14ac:dyDescent="0.35">
      <c r="E25" s="5" t="s">
        <v>14</v>
      </c>
      <c r="H25" s="78">
        <f>H23+H21</f>
        <v>21372.350000000031</v>
      </c>
    </row>
    <row r="27" spans="2:12" x14ac:dyDescent="0.3">
      <c r="B27" s="62" t="s">
        <v>17</v>
      </c>
    </row>
    <row r="29" spans="2:12" x14ac:dyDescent="0.3">
      <c r="B29" s="2" t="s">
        <v>18</v>
      </c>
    </row>
    <row r="31" spans="2:12" x14ac:dyDescent="0.3">
      <c r="B31" s="2" t="s">
        <v>21</v>
      </c>
    </row>
    <row r="33" spans="2:2" x14ac:dyDescent="0.3">
      <c r="B33" s="2" t="s">
        <v>22</v>
      </c>
    </row>
  </sheetData>
  <phoneticPr fontId="2" type="noConversion"/>
  <pageMargins left="0.24" right="0.1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6"/>
  <sheetViews>
    <sheetView zoomScale="85" zoomScaleNormal="85" workbookViewId="0">
      <pane ySplit="3" topLeftCell="A129" activePane="bottomLeft" state="frozen"/>
      <selection activeCell="B3" sqref="B3"/>
      <selection pane="bottomLeft" activeCell="O1" sqref="O1:O1048576"/>
    </sheetView>
  </sheetViews>
  <sheetFormatPr defaultRowHeight="14.4" x14ac:dyDescent="0.3"/>
  <cols>
    <col min="1" max="1" width="13.5546875" style="23" customWidth="1"/>
    <col min="2" max="4" width="16.109375" style="13" customWidth="1"/>
    <col min="5" max="5" width="14.33203125" style="13" customWidth="1"/>
    <col min="6" max="6" width="10.6640625" style="13" customWidth="1"/>
    <col min="7" max="7" width="13.6640625" style="13" customWidth="1"/>
    <col min="8" max="8" width="15.6640625" style="13" customWidth="1"/>
    <col min="9" max="9" width="10.6640625" style="13" customWidth="1"/>
    <col min="10" max="10" width="14" style="13" customWidth="1"/>
    <col min="11" max="11" width="14.5546875" style="13" customWidth="1"/>
    <col min="12" max="12" width="16.88671875" style="54" customWidth="1"/>
    <col min="13" max="13" width="14" style="13" customWidth="1"/>
    <col min="14" max="14" width="14.6640625" style="13" customWidth="1"/>
    <col min="15" max="15" width="15.109375" style="89" customWidth="1"/>
    <col min="16" max="16" width="18.6640625" style="13" customWidth="1"/>
    <col min="17" max="17" width="15.88671875" customWidth="1"/>
    <col min="18" max="18" width="11.5546875" bestFit="1" customWidth="1"/>
    <col min="19" max="19" width="14.33203125" customWidth="1"/>
  </cols>
  <sheetData>
    <row r="1" spans="1:17" s="6" customFormat="1" ht="15.6" x14ac:dyDescent="0.3">
      <c r="A1" s="20" t="s">
        <v>83</v>
      </c>
      <c r="B1" s="19"/>
      <c r="C1" s="19"/>
      <c r="D1" s="19"/>
      <c r="E1" s="51"/>
      <c r="F1" s="51"/>
      <c r="G1" s="52"/>
      <c r="H1" s="51" t="s">
        <v>15</v>
      </c>
      <c r="I1" s="51"/>
      <c r="J1" s="51"/>
      <c r="K1" s="51"/>
      <c r="L1" s="51"/>
      <c r="M1" s="51"/>
      <c r="N1" s="51"/>
      <c r="O1" s="85"/>
      <c r="P1" s="51"/>
    </row>
    <row r="3" spans="1:17" s="1" customFormat="1" ht="60.75" customHeight="1" x14ac:dyDescent="0.3">
      <c r="A3" s="21" t="s">
        <v>0</v>
      </c>
      <c r="B3" s="14" t="s">
        <v>74</v>
      </c>
      <c r="C3" s="14" t="s">
        <v>60</v>
      </c>
      <c r="D3" s="14" t="s">
        <v>61</v>
      </c>
      <c r="E3" s="14" t="s">
        <v>4</v>
      </c>
      <c r="F3" s="14" t="s">
        <v>6</v>
      </c>
      <c r="G3" s="14" t="s">
        <v>8</v>
      </c>
      <c r="H3" s="14" t="s">
        <v>75</v>
      </c>
      <c r="I3" s="14" t="s">
        <v>20</v>
      </c>
      <c r="J3" s="14" t="s">
        <v>57</v>
      </c>
      <c r="K3" s="14" t="s">
        <v>82</v>
      </c>
      <c r="L3" s="14" t="s">
        <v>5</v>
      </c>
      <c r="M3" s="84" t="s">
        <v>80</v>
      </c>
      <c r="N3" s="14" t="s">
        <v>73</v>
      </c>
      <c r="O3" s="86" t="s">
        <v>2</v>
      </c>
      <c r="P3" s="14" t="s">
        <v>3</v>
      </c>
      <c r="Q3" s="3" t="s">
        <v>56</v>
      </c>
    </row>
    <row r="4" spans="1:17" x14ac:dyDescent="0.3">
      <c r="A4" s="47">
        <v>45518</v>
      </c>
      <c r="B4" s="10"/>
      <c r="C4" s="10"/>
      <c r="D4" s="10"/>
      <c r="E4" s="10"/>
      <c r="F4" s="10"/>
      <c r="G4" s="10"/>
      <c r="H4" s="10"/>
      <c r="I4" s="10"/>
      <c r="J4" s="10">
        <v>165</v>
      </c>
      <c r="K4" s="10"/>
      <c r="L4" s="10"/>
      <c r="M4" s="10">
        <f>12.22+158.96+24.29+35.64</f>
        <v>231.11</v>
      </c>
      <c r="N4" s="10"/>
      <c r="O4" s="87">
        <f t="shared" ref="O4:O35" si="0">SUM(B4:N4)</f>
        <v>396.11</v>
      </c>
      <c r="P4" s="10">
        <f>O4</f>
        <v>396.11</v>
      </c>
    </row>
    <row r="5" spans="1:17" x14ac:dyDescent="0.3">
      <c r="A5" s="47">
        <v>45520</v>
      </c>
      <c r="B5" s="10"/>
      <c r="C5" s="10">
        <v>572.63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87">
        <f t="shared" si="0"/>
        <v>572.63</v>
      </c>
      <c r="P5" s="10">
        <f t="shared" ref="P5:P71" si="1">P4+O5</f>
        <v>968.74</v>
      </c>
    </row>
    <row r="6" spans="1:17" x14ac:dyDescent="0.3">
      <c r="A6" s="47"/>
      <c r="B6" s="10">
        <v>734.34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87">
        <f t="shared" si="0"/>
        <v>734.34</v>
      </c>
      <c r="P6" s="10">
        <f t="shared" si="1"/>
        <v>1703.08</v>
      </c>
    </row>
    <row r="7" spans="1:17" x14ac:dyDescent="0.3">
      <c r="A7" s="47"/>
      <c r="B7" s="10">
        <v>579.27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87">
        <f t="shared" si="0"/>
        <v>579.27</v>
      </c>
      <c r="P7" s="10">
        <f t="shared" si="1"/>
        <v>2282.35</v>
      </c>
    </row>
    <row r="8" spans="1:17" x14ac:dyDescent="0.3">
      <c r="A8" s="47"/>
      <c r="B8" s="10">
        <v>1166.6600000000001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87">
        <f t="shared" si="0"/>
        <v>1166.6600000000001</v>
      </c>
      <c r="P8" s="10">
        <f t="shared" si="1"/>
        <v>3449.01</v>
      </c>
    </row>
    <row r="9" spans="1:17" x14ac:dyDescent="0.3">
      <c r="A9" s="47"/>
      <c r="B9" s="10">
        <v>645.41</v>
      </c>
      <c r="C9" s="10"/>
      <c r="D9" s="10"/>
      <c r="F9" s="10"/>
      <c r="G9" s="10"/>
      <c r="H9" s="10"/>
      <c r="I9" s="10"/>
      <c r="J9" s="10"/>
      <c r="K9" s="10"/>
      <c r="L9" s="10"/>
      <c r="M9" s="10"/>
      <c r="N9" s="10"/>
      <c r="O9" s="87">
        <f t="shared" si="0"/>
        <v>645.41</v>
      </c>
      <c r="P9" s="10">
        <f t="shared" si="1"/>
        <v>4094.42</v>
      </c>
    </row>
    <row r="10" spans="1:17" x14ac:dyDescent="0.3">
      <c r="A10" s="47"/>
      <c r="B10" s="10">
        <v>175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87">
        <f t="shared" si="0"/>
        <v>175</v>
      </c>
      <c r="P10" s="10">
        <f t="shared" si="1"/>
        <v>4269.42</v>
      </c>
    </row>
    <row r="11" spans="1:17" x14ac:dyDescent="0.3">
      <c r="A11" s="47"/>
      <c r="B11" s="10">
        <v>1368.4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87">
        <f t="shared" si="0"/>
        <v>1368.4</v>
      </c>
      <c r="P11" s="10">
        <f t="shared" si="1"/>
        <v>5637.82</v>
      </c>
    </row>
    <row r="12" spans="1:17" x14ac:dyDescent="0.3">
      <c r="A12" s="47">
        <v>45524</v>
      </c>
      <c r="B12" s="10"/>
      <c r="C12" s="10"/>
      <c r="D12" s="10"/>
      <c r="E12" s="10"/>
      <c r="F12" s="10">
        <v>6.03</v>
      </c>
      <c r="G12" s="10"/>
      <c r="H12" s="10"/>
      <c r="I12" s="10"/>
      <c r="J12" s="10"/>
      <c r="K12" s="10"/>
      <c r="L12" s="10"/>
      <c r="M12" s="10">
        <v>183.71</v>
      </c>
      <c r="N12" s="10"/>
      <c r="O12" s="87">
        <f t="shared" si="0"/>
        <v>189.74</v>
      </c>
      <c r="P12" s="10">
        <f t="shared" si="1"/>
        <v>5827.5599999999995</v>
      </c>
    </row>
    <row r="13" spans="1:17" x14ac:dyDescent="0.3">
      <c r="A13" s="47">
        <v>45525</v>
      </c>
      <c r="B13" s="10"/>
      <c r="C13" s="10"/>
      <c r="D13" s="10">
        <v>172.89</v>
      </c>
      <c r="E13" s="10"/>
      <c r="F13" s="10"/>
      <c r="G13" s="10"/>
      <c r="H13" s="10"/>
      <c r="I13" s="11"/>
      <c r="J13" s="10"/>
      <c r="K13" s="10"/>
      <c r="L13" s="10"/>
      <c r="M13" s="10"/>
      <c r="N13" s="10"/>
      <c r="O13" s="87">
        <f t="shared" si="0"/>
        <v>172.89</v>
      </c>
      <c r="P13" s="10">
        <f t="shared" si="1"/>
        <v>6000.45</v>
      </c>
      <c r="Q13" s="2"/>
    </row>
    <row r="14" spans="1:17" x14ac:dyDescent="0.3">
      <c r="A14" s="47">
        <v>45537</v>
      </c>
      <c r="B14" s="10"/>
      <c r="C14" s="10"/>
      <c r="D14" s="10"/>
      <c r="E14" s="10"/>
      <c r="F14" s="10">
        <f>21.58+18.21</f>
        <v>39.79</v>
      </c>
      <c r="G14" s="10"/>
      <c r="H14" s="10"/>
      <c r="I14" s="10"/>
      <c r="J14" s="10">
        <f>94+58</f>
        <v>152</v>
      </c>
      <c r="K14" s="10">
        <v>60.68</v>
      </c>
      <c r="L14" s="10"/>
      <c r="M14" s="10"/>
      <c r="N14" s="10">
        <v>45</v>
      </c>
      <c r="O14" s="87">
        <f t="shared" si="0"/>
        <v>297.47000000000003</v>
      </c>
      <c r="P14" s="10">
        <f t="shared" si="1"/>
        <v>6297.92</v>
      </c>
      <c r="Q14" s="2"/>
    </row>
    <row r="15" spans="1:17" x14ac:dyDescent="0.3">
      <c r="A15" s="47"/>
      <c r="B15" s="10"/>
      <c r="C15" s="10"/>
      <c r="D15" s="10"/>
      <c r="E15" s="10">
        <f>221.76+30</f>
        <v>251.76</v>
      </c>
      <c r="F15" s="10"/>
      <c r="G15" s="10"/>
      <c r="H15" s="10"/>
      <c r="I15" s="10"/>
      <c r="J15" s="10"/>
      <c r="K15" s="10"/>
      <c r="L15" s="10"/>
      <c r="M15" s="10">
        <v>45</v>
      </c>
      <c r="N15" s="10">
        <v>113.94</v>
      </c>
      <c r="O15" s="87">
        <f t="shared" si="0"/>
        <v>410.7</v>
      </c>
      <c r="P15" s="10">
        <f t="shared" si="1"/>
        <v>6708.62</v>
      </c>
      <c r="Q15" s="2"/>
    </row>
    <row r="16" spans="1:17" x14ac:dyDescent="0.3">
      <c r="A16" s="47">
        <v>45545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>
        <v>25</v>
      </c>
      <c r="M16" s="10"/>
      <c r="N16" s="10"/>
      <c r="O16" s="87">
        <f t="shared" si="0"/>
        <v>25</v>
      </c>
      <c r="P16" s="10">
        <f t="shared" si="1"/>
        <v>6733.62</v>
      </c>
      <c r="Q16" s="2"/>
    </row>
    <row r="17" spans="1:17" x14ac:dyDescent="0.3">
      <c r="A17" s="4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>
        <v>75</v>
      </c>
      <c r="M17" s="10"/>
      <c r="N17" s="10"/>
      <c r="O17" s="87">
        <f t="shared" si="0"/>
        <v>75</v>
      </c>
      <c r="P17" s="10">
        <f t="shared" si="1"/>
        <v>6808.62</v>
      </c>
      <c r="Q17" s="2"/>
    </row>
    <row r="18" spans="1:17" x14ac:dyDescent="0.3">
      <c r="A18" s="4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>
        <v>35</v>
      </c>
      <c r="M18" s="10"/>
      <c r="N18" s="10"/>
      <c r="O18" s="87">
        <f t="shared" si="0"/>
        <v>35</v>
      </c>
      <c r="P18" s="10">
        <f t="shared" si="1"/>
        <v>6843.62</v>
      </c>
      <c r="Q18" s="2"/>
    </row>
    <row r="19" spans="1:17" x14ac:dyDescent="0.3">
      <c r="A19" s="47"/>
      <c r="B19" s="10"/>
      <c r="C19" s="10"/>
      <c r="D19" s="10"/>
      <c r="E19" s="11">
        <f>9+11.4+68.08+23.49</f>
        <v>111.96999999999998</v>
      </c>
      <c r="F19" s="10">
        <v>73.010000000000005</v>
      </c>
      <c r="G19" s="10"/>
      <c r="H19" s="10"/>
      <c r="I19" s="10"/>
      <c r="J19" s="10"/>
      <c r="K19" s="10">
        <v>275.99</v>
      </c>
      <c r="L19" s="10"/>
      <c r="M19" s="10">
        <v>116.29</v>
      </c>
      <c r="N19" s="10">
        <f>14.29</f>
        <v>14.29</v>
      </c>
      <c r="O19" s="87">
        <f t="shared" si="0"/>
        <v>591.54999999999995</v>
      </c>
      <c r="P19" s="10">
        <f t="shared" si="1"/>
        <v>7435.17</v>
      </c>
      <c r="Q19" s="2"/>
    </row>
    <row r="20" spans="1:17" x14ac:dyDescent="0.3">
      <c r="A20" s="47">
        <v>45552</v>
      </c>
      <c r="B20" s="10"/>
      <c r="C20" s="10">
        <v>665.04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87">
        <f t="shared" si="0"/>
        <v>665.04</v>
      </c>
      <c r="P20" s="10">
        <f t="shared" si="1"/>
        <v>8100.21</v>
      </c>
      <c r="Q20" s="2"/>
    </row>
    <row r="21" spans="1:17" x14ac:dyDescent="0.3">
      <c r="A21" s="47"/>
      <c r="B21" s="10">
        <v>746.91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87">
        <f t="shared" si="0"/>
        <v>746.91</v>
      </c>
      <c r="P21" s="10">
        <f t="shared" si="1"/>
        <v>8847.1200000000008</v>
      </c>
      <c r="Q21" s="2"/>
    </row>
    <row r="22" spans="1:17" x14ac:dyDescent="0.3">
      <c r="A22" s="47"/>
      <c r="B22" s="10">
        <v>579.27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87">
        <f t="shared" si="0"/>
        <v>579.27</v>
      </c>
      <c r="P22" s="10">
        <f t="shared" si="1"/>
        <v>9426.3900000000012</v>
      </c>
      <c r="Q22" s="2"/>
    </row>
    <row r="23" spans="1:17" x14ac:dyDescent="0.3">
      <c r="A23" s="47"/>
      <c r="B23" s="10">
        <v>1197.78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87">
        <f t="shared" si="0"/>
        <v>1197.78</v>
      </c>
      <c r="P23" s="10">
        <f t="shared" si="1"/>
        <v>10624.170000000002</v>
      </c>
      <c r="Q23" s="2"/>
    </row>
    <row r="24" spans="1:17" x14ac:dyDescent="0.3">
      <c r="A24" s="47"/>
      <c r="B24" s="10">
        <v>764.53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87">
        <f t="shared" si="0"/>
        <v>764.53</v>
      </c>
      <c r="P24" s="10">
        <f t="shared" si="1"/>
        <v>11388.700000000003</v>
      </c>
      <c r="Q24" s="2"/>
    </row>
    <row r="25" spans="1:17" x14ac:dyDescent="0.3">
      <c r="A25" s="47"/>
      <c r="B25" s="10">
        <v>125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87">
        <f t="shared" si="0"/>
        <v>125</v>
      </c>
      <c r="P25" s="10">
        <f t="shared" si="1"/>
        <v>11513.700000000003</v>
      </c>
      <c r="Q25" s="2"/>
    </row>
    <row r="26" spans="1:17" x14ac:dyDescent="0.3">
      <c r="A26" s="47"/>
      <c r="B26" s="10">
        <v>1473.4</v>
      </c>
      <c r="C26" s="10"/>
      <c r="D26" s="10"/>
      <c r="E26" s="79"/>
      <c r="F26" s="10"/>
      <c r="G26" s="10"/>
      <c r="H26" s="10"/>
      <c r="I26" s="10"/>
      <c r="J26" s="10"/>
      <c r="K26" s="10"/>
      <c r="L26" s="10"/>
      <c r="M26" s="10"/>
      <c r="N26" s="10"/>
      <c r="O26" s="87">
        <f t="shared" si="0"/>
        <v>1473.4</v>
      </c>
      <c r="P26" s="10">
        <f t="shared" si="1"/>
        <v>12987.100000000002</v>
      </c>
      <c r="Q26" s="2"/>
    </row>
    <row r="27" spans="1:17" x14ac:dyDescent="0.3">
      <c r="A27" s="47">
        <v>45553</v>
      </c>
      <c r="B27" s="10"/>
      <c r="C27" s="10"/>
      <c r="D27" s="10"/>
      <c r="F27" s="10"/>
      <c r="G27" s="10"/>
      <c r="H27" s="10"/>
      <c r="I27" s="10"/>
      <c r="J27" s="10"/>
      <c r="K27" s="10"/>
      <c r="L27" s="11"/>
      <c r="M27" s="10">
        <v>2400</v>
      </c>
      <c r="N27" s="10"/>
      <c r="O27" s="87">
        <f t="shared" si="0"/>
        <v>2400</v>
      </c>
      <c r="P27" s="10">
        <f t="shared" si="1"/>
        <v>15387.100000000002</v>
      </c>
      <c r="Q27" s="2"/>
    </row>
    <row r="28" spans="1:17" x14ac:dyDescent="0.3">
      <c r="A28" s="47"/>
      <c r="B28" s="10"/>
      <c r="C28" s="10"/>
      <c r="D28" s="10"/>
      <c r="E28" s="10">
        <f>25+2</f>
        <v>27</v>
      </c>
      <c r="F28" s="10"/>
      <c r="G28" s="10"/>
      <c r="H28" s="10"/>
      <c r="I28" s="10"/>
      <c r="J28" s="10"/>
      <c r="K28" s="10">
        <v>15.94</v>
      </c>
      <c r="L28" s="10"/>
      <c r="M28" s="10"/>
      <c r="N28" s="10">
        <v>114.24</v>
      </c>
      <c r="O28" s="87">
        <f t="shared" si="0"/>
        <v>157.18</v>
      </c>
      <c r="P28" s="10">
        <f t="shared" si="1"/>
        <v>15544.280000000002</v>
      </c>
      <c r="Q28" s="2"/>
    </row>
    <row r="29" spans="1:17" x14ac:dyDescent="0.3">
      <c r="A29" s="47">
        <v>45554</v>
      </c>
      <c r="B29" s="10"/>
      <c r="C29" s="10"/>
      <c r="D29" s="10"/>
      <c r="E29" s="10">
        <v>32</v>
      </c>
      <c r="F29" s="10"/>
      <c r="G29" s="10"/>
      <c r="H29" s="10"/>
      <c r="I29" s="10"/>
      <c r="J29" s="10"/>
      <c r="K29" s="10"/>
      <c r="L29" s="10"/>
      <c r="M29" s="10"/>
      <c r="N29" s="10"/>
      <c r="O29" s="87">
        <f t="shared" si="0"/>
        <v>32</v>
      </c>
      <c r="P29" s="10">
        <f t="shared" si="1"/>
        <v>15576.280000000002</v>
      </c>
    </row>
    <row r="30" spans="1:17" x14ac:dyDescent="0.3">
      <c r="A30" s="47">
        <v>45558</v>
      </c>
      <c r="B30" s="10"/>
      <c r="C30" s="10"/>
      <c r="D30" s="10">
        <v>192.76</v>
      </c>
      <c r="F30" s="10"/>
      <c r="G30" s="10"/>
      <c r="H30" s="10"/>
      <c r="I30" s="10"/>
      <c r="J30" s="10"/>
      <c r="K30" s="10"/>
      <c r="L30" s="10"/>
      <c r="M30" s="10"/>
      <c r="N30" s="10"/>
      <c r="O30" s="87">
        <f t="shared" si="0"/>
        <v>192.76</v>
      </c>
      <c r="P30" s="10">
        <f t="shared" si="1"/>
        <v>15769.040000000003</v>
      </c>
    </row>
    <row r="31" spans="1:17" x14ac:dyDescent="0.3">
      <c r="A31" s="47">
        <v>45566</v>
      </c>
      <c r="C31" s="10"/>
      <c r="D31" s="10"/>
      <c r="E31" s="10">
        <f>12.49+9.99+14.59+19.25</f>
        <v>56.32</v>
      </c>
      <c r="F31" s="10"/>
      <c r="G31" s="10"/>
      <c r="H31" s="10"/>
      <c r="I31" s="10"/>
      <c r="J31" s="10"/>
      <c r="K31" s="10"/>
      <c r="L31" s="10"/>
      <c r="M31" s="10">
        <f>149.95+13.49</f>
        <v>163.44</v>
      </c>
      <c r="N31" s="10">
        <v>9.9499999999999993</v>
      </c>
      <c r="O31" s="87">
        <f t="shared" si="0"/>
        <v>229.70999999999998</v>
      </c>
      <c r="P31" s="10">
        <f t="shared" si="1"/>
        <v>15998.750000000002</v>
      </c>
    </row>
    <row r="32" spans="1:17" x14ac:dyDescent="0.3">
      <c r="A32" s="47">
        <v>45572</v>
      </c>
      <c r="B32" s="10"/>
      <c r="C32" s="10"/>
      <c r="D32" s="10"/>
      <c r="E32" s="10"/>
      <c r="F32" s="10">
        <v>111.98</v>
      </c>
      <c r="G32" s="10"/>
      <c r="H32" s="10"/>
      <c r="I32" s="10"/>
      <c r="J32" s="10">
        <v>159</v>
      </c>
      <c r="K32" s="10"/>
      <c r="L32" s="10"/>
      <c r="M32" s="10">
        <v>7.1</v>
      </c>
      <c r="N32" s="10"/>
      <c r="O32" s="87">
        <f t="shared" si="0"/>
        <v>278.08000000000004</v>
      </c>
      <c r="P32" s="10">
        <f t="shared" si="1"/>
        <v>16276.830000000002</v>
      </c>
    </row>
    <row r="33" spans="1:16" x14ac:dyDescent="0.3">
      <c r="A33" s="47">
        <v>45575</v>
      </c>
      <c r="B33" s="10"/>
      <c r="C33" s="10">
        <v>594.35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87">
        <f t="shared" si="0"/>
        <v>594.35</v>
      </c>
      <c r="P33" s="10">
        <f t="shared" si="1"/>
        <v>16871.18</v>
      </c>
    </row>
    <row r="34" spans="1:16" x14ac:dyDescent="0.3">
      <c r="A34" s="48"/>
      <c r="B34" s="10">
        <v>684.07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87">
        <f t="shared" si="0"/>
        <v>684.07</v>
      </c>
      <c r="P34" s="10">
        <f t="shared" si="1"/>
        <v>17555.25</v>
      </c>
    </row>
    <row r="35" spans="1:16" x14ac:dyDescent="0.3">
      <c r="A35" s="48"/>
      <c r="B35" s="10">
        <v>683.99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87">
        <f t="shared" si="0"/>
        <v>683.99</v>
      </c>
      <c r="P35" s="10">
        <f t="shared" si="1"/>
        <v>18239.240000000002</v>
      </c>
    </row>
    <row r="36" spans="1:16" x14ac:dyDescent="0.3">
      <c r="A36" s="47"/>
      <c r="B36" s="10">
        <v>1142.3699999999999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87">
        <f t="shared" ref="O36:O57" si="2">SUM(B36:N36)</f>
        <v>1142.3699999999999</v>
      </c>
      <c r="P36" s="10">
        <f t="shared" si="1"/>
        <v>19381.61</v>
      </c>
    </row>
    <row r="37" spans="1:16" x14ac:dyDescent="0.3">
      <c r="A37" s="47"/>
      <c r="B37" s="10">
        <v>695.41</v>
      </c>
      <c r="C37" s="10"/>
      <c r="D37" s="10"/>
      <c r="E37" s="11"/>
      <c r="F37" s="10"/>
      <c r="G37" s="10"/>
      <c r="H37" s="10"/>
      <c r="I37" s="10"/>
      <c r="J37" s="10"/>
      <c r="K37" s="10"/>
      <c r="L37" s="53"/>
      <c r="M37" s="10"/>
      <c r="N37" s="10"/>
      <c r="O37" s="87">
        <f t="shared" si="2"/>
        <v>695.41</v>
      </c>
      <c r="P37" s="10">
        <f t="shared" si="1"/>
        <v>20077.02</v>
      </c>
    </row>
    <row r="38" spans="1:16" x14ac:dyDescent="0.3">
      <c r="A38" s="47"/>
      <c r="B38" s="10">
        <v>125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0"/>
      <c r="O38" s="87">
        <f t="shared" si="2"/>
        <v>125</v>
      </c>
      <c r="P38" s="10">
        <f t="shared" si="1"/>
        <v>20202.02</v>
      </c>
    </row>
    <row r="39" spans="1:16" x14ac:dyDescent="0.3">
      <c r="A39" s="47"/>
      <c r="B39" s="11">
        <v>1365.88</v>
      </c>
      <c r="C39" s="11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87">
        <f t="shared" si="2"/>
        <v>1365.88</v>
      </c>
      <c r="P39" s="10">
        <f t="shared" si="1"/>
        <v>21567.9</v>
      </c>
    </row>
    <row r="40" spans="1:16" x14ac:dyDescent="0.3">
      <c r="A40" s="47">
        <v>45576</v>
      </c>
      <c r="B40" s="10"/>
      <c r="C40" s="10"/>
      <c r="D40" s="10"/>
      <c r="E40" s="11">
        <v>42</v>
      </c>
      <c r="F40" s="10"/>
      <c r="G40" s="10"/>
      <c r="H40" s="10"/>
      <c r="I40" s="10"/>
      <c r="J40" s="10"/>
      <c r="K40" s="10"/>
      <c r="L40" s="10"/>
      <c r="M40" s="10"/>
      <c r="N40" s="10"/>
      <c r="O40" s="87">
        <f t="shared" si="2"/>
        <v>42</v>
      </c>
      <c r="P40" s="10">
        <f t="shared" si="1"/>
        <v>21609.9</v>
      </c>
    </row>
    <row r="41" spans="1:16" x14ac:dyDescent="0.3">
      <c r="A41" s="47">
        <v>45581</v>
      </c>
      <c r="B41" s="10"/>
      <c r="C41" s="10"/>
      <c r="D41" s="10">
        <v>172.33</v>
      </c>
      <c r="E41" s="11"/>
      <c r="F41" s="10"/>
      <c r="G41" s="10"/>
      <c r="H41" s="10"/>
      <c r="I41" s="10"/>
      <c r="J41" s="10"/>
      <c r="K41" s="10"/>
      <c r="L41" s="10"/>
      <c r="M41" s="10"/>
      <c r="N41" s="10"/>
      <c r="O41" s="87">
        <f t="shared" si="2"/>
        <v>172.33</v>
      </c>
      <c r="P41" s="10">
        <f t="shared" si="1"/>
        <v>21782.230000000003</v>
      </c>
    </row>
    <row r="42" spans="1:16" x14ac:dyDescent="0.3">
      <c r="A42" s="47">
        <v>45587</v>
      </c>
      <c r="B42" s="10"/>
      <c r="C42" s="10"/>
      <c r="D42" s="10"/>
      <c r="E42" s="11"/>
      <c r="F42" s="10"/>
      <c r="G42" s="10"/>
      <c r="H42" s="10"/>
      <c r="I42" s="10"/>
      <c r="J42" s="10">
        <v>244.2</v>
      </c>
      <c r="K42" s="10"/>
      <c r="L42" s="10"/>
      <c r="M42" s="10"/>
      <c r="N42" s="10"/>
      <c r="O42" s="87">
        <f t="shared" si="2"/>
        <v>244.2</v>
      </c>
      <c r="P42" s="10">
        <f t="shared" si="1"/>
        <v>22026.430000000004</v>
      </c>
    </row>
    <row r="43" spans="1:16" x14ac:dyDescent="0.3">
      <c r="A43" s="47">
        <v>45594</v>
      </c>
      <c r="B43" s="10"/>
      <c r="C43" s="10"/>
      <c r="D43" s="10"/>
      <c r="E43" s="11"/>
      <c r="F43" s="11"/>
      <c r="G43" s="10"/>
      <c r="H43" s="10"/>
      <c r="I43" s="10"/>
      <c r="J43" s="10">
        <v>256.7</v>
      </c>
      <c r="K43" s="10"/>
      <c r="L43" s="10"/>
      <c r="M43" s="10"/>
      <c r="N43" s="10"/>
      <c r="O43" s="87">
        <f t="shared" si="2"/>
        <v>256.7</v>
      </c>
      <c r="P43" s="10">
        <f t="shared" si="1"/>
        <v>22283.130000000005</v>
      </c>
    </row>
    <row r="44" spans="1:16" x14ac:dyDescent="0.3">
      <c r="A44" s="47">
        <v>45607</v>
      </c>
      <c r="B44" s="10"/>
      <c r="C44" s="10"/>
      <c r="D44" s="10"/>
      <c r="E44" s="10"/>
      <c r="F44" s="10">
        <v>3.2</v>
      </c>
      <c r="G44" s="10"/>
      <c r="H44" s="10"/>
      <c r="I44" s="10"/>
      <c r="J44" s="10"/>
      <c r="K44" s="10"/>
      <c r="L44" s="10"/>
      <c r="M44" s="10">
        <v>297.27</v>
      </c>
      <c r="N44" s="10"/>
      <c r="O44" s="87">
        <f t="shared" si="2"/>
        <v>300.46999999999997</v>
      </c>
      <c r="P44" s="10">
        <f>P43+O44</f>
        <v>22583.600000000006</v>
      </c>
    </row>
    <row r="45" spans="1:16" x14ac:dyDescent="0.3">
      <c r="A45" s="47">
        <v>45611</v>
      </c>
      <c r="B45" s="10"/>
      <c r="C45" s="10">
        <v>572.44000000000005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87">
        <f t="shared" si="2"/>
        <v>572.44000000000005</v>
      </c>
      <c r="P45" s="10">
        <f t="shared" si="1"/>
        <v>23156.040000000005</v>
      </c>
    </row>
    <row r="46" spans="1:16" x14ac:dyDescent="0.3">
      <c r="A46" s="47"/>
      <c r="B46" s="10">
        <v>734.34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87">
        <f t="shared" si="2"/>
        <v>734.34</v>
      </c>
      <c r="P46" s="10">
        <f t="shared" si="1"/>
        <v>23890.380000000005</v>
      </c>
    </row>
    <row r="47" spans="1:16" x14ac:dyDescent="0.3">
      <c r="A47" s="47"/>
      <c r="B47" s="57">
        <v>579.27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87">
        <f t="shared" si="2"/>
        <v>579.27</v>
      </c>
      <c r="P47" s="10">
        <f t="shared" si="1"/>
        <v>24469.650000000005</v>
      </c>
    </row>
    <row r="48" spans="1:16" x14ac:dyDescent="0.3">
      <c r="A48" s="47"/>
      <c r="B48" s="13">
        <v>1166.8499999999999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87">
        <f t="shared" si="2"/>
        <v>1166.8499999999999</v>
      </c>
      <c r="P48" s="10">
        <f t="shared" si="1"/>
        <v>25636.500000000004</v>
      </c>
    </row>
    <row r="49" spans="1:18" x14ac:dyDescent="0.3">
      <c r="A49" s="48"/>
      <c r="B49" s="10">
        <v>620.41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87">
        <f t="shared" si="2"/>
        <v>620.41</v>
      </c>
      <c r="P49" s="10">
        <f t="shared" si="1"/>
        <v>26256.910000000003</v>
      </c>
    </row>
    <row r="50" spans="1:18" x14ac:dyDescent="0.3">
      <c r="A50" s="48"/>
      <c r="B50" s="10">
        <v>200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87">
        <f t="shared" si="2"/>
        <v>200</v>
      </c>
      <c r="P50" s="10">
        <f t="shared" si="1"/>
        <v>26456.910000000003</v>
      </c>
    </row>
    <row r="51" spans="1:18" x14ac:dyDescent="0.3">
      <c r="A51" s="47"/>
      <c r="B51" s="10">
        <v>1368.4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87">
        <f t="shared" si="2"/>
        <v>1368.4</v>
      </c>
      <c r="P51" s="10">
        <f t="shared" si="1"/>
        <v>27825.310000000005</v>
      </c>
      <c r="Q51" s="2"/>
      <c r="R51" s="2"/>
    </row>
    <row r="52" spans="1:18" x14ac:dyDescent="0.3">
      <c r="A52" s="47"/>
      <c r="C52" s="10"/>
      <c r="D52" s="10"/>
      <c r="E52" s="11">
        <v>53.89</v>
      </c>
      <c r="F52" s="10"/>
      <c r="G52" s="10"/>
      <c r="H52" s="10"/>
      <c r="I52" s="10"/>
      <c r="J52" s="10"/>
      <c r="K52" s="10"/>
      <c r="L52" s="53"/>
      <c r="M52" s="10"/>
      <c r="N52" s="10"/>
      <c r="O52" s="87">
        <f>SUM(C52:N52)</f>
        <v>53.89</v>
      </c>
      <c r="P52" s="10">
        <f t="shared" si="1"/>
        <v>27879.200000000004</v>
      </c>
      <c r="R52" s="2"/>
    </row>
    <row r="53" spans="1:18" x14ac:dyDescent="0.3">
      <c r="A53" s="83">
        <v>45614</v>
      </c>
      <c r="B53" s="10"/>
      <c r="C53" s="10"/>
      <c r="D53" s="10"/>
      <c r="E53" s="11"/>
      <c r="F53" s="10"/>
      <c r="G53" s="10"/>
      <c r="H53" s="10"/>
      <c r="I53" s="10"/>
      <c r="J53" s="10">
        <v>89</v>
      </c>
      <c r="K53" s="10"/>
      <c r="L53" s="10"/>
      <c r="M53" s="10"/>
      <c r="N53" s="10"/>
      <c r="O53" s="87">
        <f t="shared" si="2"/>
        <v>89</v>
      </c>
      <c r="P53" s="10">
        <f t="shared" si="1"/>
        <v>27968.200000000004</v>
      </c>
      <c r="R53" s="2"/>
    </row>
    <row r="54" spans="1:18" x14ac:dyDescent="0.3">
      <c r="A54" s="47">
        <v>45616</v>
      </c>
      <c r="B54" s="10"/>
      <c r="C54" s="10"/>
      <c r="D54" s="10">
        <v>172.89</v>
      </c>
      <c r="E54" s="10"/>
      <c r="F54" s="10"/>
      <c r="H54" s="10"/>
      <c r="I54" s="10"/>
      <c r="J54" s="10"/>
      <c r="K54" s="10"/>
      <c r="L54" s="10"/>
      <c r="M54" s="10"/>
      <c r="N54" s="10"/>
      <c r="O54" s="87">
        <f t="shared" si="2"/>
        <v>172.89</v>
      </c>
      <c r="P54" s="10">
        <f t="shared" si="1"/>
        <v>28141.090000000004</v>
      </c>
      <c r="R54" s="2"/>
    </row>
    <row r="55" spans="1:18" x14ac:dyDescent="0.3">
      <c r="A55" s="47">
        <v>45624</v>
      </c>
      <c r="B55" s="10"/>
      <c r="C55" s="10"/>
      <c r="D55" s="10"/>
      <c r="E55" s="10"/>
      <c r="F55" s="10"/>
      <c r="G55" s="10"/>
      <c r="H55" s="10"/>
      <c r="I55" s="10"/>
      <c r="J55" s="10">
        <v>99.1</v>
      </c>
      <c r="K55" s="10"/>
      <c r="L55" s="10"/>
      <c r="M55" s="10"/>
      <c r="N55" s="10"/>
      <c r="O55" s="87">
        <f t="shared" si="2"/>
        <v>99.1</v>
      </c>
      <c r="P55" s="10">
        <f t="shared" si="1"/>
        <v>28240.190000000002</v>
      </c>
      <c r="R55" s="2"/>
    </row>
    <row r="56" spans="1:18" x14ac:dyDescent="0.3">
      <c r="A56" s="47">
        <v>45629</v>
      </c>
      <c r="B56" s="10"/>
      <c r="C56" s="10"/>
      <c r="D56" s="10"/>
      <c r="E56" s="10">
        <v>245.05</v>
      </c>
      <c r="F56" s="10"/>
      <c r="G56" s="10"/>
      <c r="H56" s="10"/>
      <c r="I56" s="10"/>
      <c r="J56" s="10"/>
      <c r="K56" s="10"/>
      <c r="L56" s="10"/>
      <c r="M56" s="10"/>
      <c r="N56" s="10"/>
      <c r="O56" s="87">
        <f t="shared" si="2"/>
        <v>245.05</v>
      </c>
      <c r="P56" s="10">
        <f t="shared" si="1"/>
        <v>28485.24</v>
      </c>
      <c r="R56" s="2"/>
    </row>
    <row r="57" spans="1:18" x14ac:dyDescent="0.3">
      <c r="A57" s="47">
        <v>45638</v>
      </c>
      <c r="B57" s="10"/>
      <c r="C57" s="10"/>
      <c r="D57" s="10"/>
      <c r="E57" s="10"/>
      <c r="F57" s="10"/>
      <c r="G57" s="10"/>
      <c r="H57" s="10"/>
      <c r="I57" s="10"/>
      <c r="J57" s="10">
        <v>69</v>
      </c>
      <c r="K57" s="10"/>
      <c r="L57" s="10"/>
      <c r="M57" s="10"/>
      <c r="N57" s="10"/>
      <c r="O57" s="87">
        <f t="shared" si="2"/>
        <v>69</v>
      </c>
      <c r="P57" s="10">
        <f t="shared" si="1"/>
        <v>28554.240000000002</v>
      </c>
    </row>
    <row r="58" spans="1:18" x14ac:dyDescent="0.3">
      <c r="A58" s="47">
        <v>45639</v>
      </c>
      <c r="B58" s="10">
        <v>734.34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87">
        <f t="shared" ref="O58:O63" si="3">SUM(B58:N58)</f>
        <v>734.34</v>
      </c>
      <c r="P58" s="10">
        <f t="shared" si="1"/>
        <v>29288.58</v>
      </c>
    </row>
    <row r="59" spans="1:18" x14ac:dyDescent="0.3">
      <c r="A59" s="47"/>
      <c r="B59" s="10">
        <v>572.63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87">
        <f t="shared" si="3"/>
        <v>572.63</v>
      </c>
      <c r="P59" s="10">
        <f t="shared" si="1"/>
        <v>29861.210000000003</v>
      </c>
    </row>
    <row r="60" spans="1:18" x14ac:dyDescent="0.3">
      <c r="A60" s="47"/>
      <c r="B60" s="10">
        <v>579.27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87">
        <f t="shared" si="3"/>
        <v>579.27</v>
      </c>
      <c r="P60" s="10">
        <f t="shared" si="1"/>
        <v>30440.480000000003</v>
      </c>
    </row>
    <row r="61" spans="1:18" x14ac:dyDescent="0.3">
      <c r="A61" s="48"/>
      <c r="B61" s="10">
        <v>1166.6600000000001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87">
        <f t="shared" si="3"/>
        <v>1166.6600000000001</v>
      </c>
      <c r="P61" s="10">
        <f t="shared" si="1"/>
        <v>31607.140000000003</v>
      </c>
    </row>
    <row r="62" spans="1:18" x14ac:dyDescent="0.3">
      <c r="A62" s="48"/>
      <c r="B62" s="10">
        <v>620.41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87">
        <f t="shared" si="3"/>
        <v>620.41</v>
      </c>
      <c r="P62" s="10">
        <f t="shared" si="1"/>
        <v>32227.550000000003</v>
      </c>
    </row>
    <row r="63" spans="1:18" x14ac:dyDescent="0.3">
      <c r="A63" s="48"/>
      <c r="B63" s="10">
        <v>200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87">
        <f t="shared" si="3"/>
        <v>200</v>
      </c>
      <c r="P63" s="10">
        <f t="shared" si="1"/>
        <v>32427.550000000003</v>
      </c>
    </row>
    <row r="64" spans="1:18" x14ac:dyDescent="0.3">
      <c r="A64" s="47"/>
      <c r="B64" s="10"/>
      <c r="C64" s="10"/>
      <c r="D64" s="10"/>
      <c r="E64" s="10"/>
      <c r="F64" s="10"/>
      <c r="G64" s="11">
        <v>600</v>
      </c>
      <c r="H64" s="10"/>
      <c r="I64" s="10"/>
      <c r="J64" s="10"/>
      <c r="K64" s="10"/>
      <c r="L64" s="10"/>
      <c r="M64" s="10"/>
      <c r="N64" s="10"/>
      <c r="O64" s="87">
        <f t="shared" ref="O64:O95" si="4">SUM(B64:N64)</f>
        <v>600</v>
      </c>
      <c r="P64" s="10">
        <f t="shared" si="1"/>
        <v>33027.550000000003</v>
      </c>
    </row>
    <row r="65" spans="1:17" x14ac:dyDescent="0.3">
      <c r="A65" s="47"/>
      <c r="B65" s="10">
        <v>1368.4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87">
        <f t="shared" si="4"/>
        <v>1368.4</v>
      </c>
      <c r="P65" s="10">
        <f t="shared" si="1"/>
        <v>34395.950000000004</v>
      </c>
    </row>
    <row r="66" spans="1:17" x14ac:dyDescent="0.3">
      <c r="A66" s="47">
        <v>45644</v>
      </c>
      <c r="B66" s="10"/>
      <c r="C66" s="10"/>
      <c r="D66" s="10">
        <v>172.89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87">
        <f t="shared" si="4"/>
        <v>172.89</v>
      </c>
      <c r="P66" s="10">
        <f t="shared" si="1"/>
        <v>34568.840000000004</v>
      </c>
      <c r="Q66" s="2"/>
    </row>
    <row r="67" spans="1:17" x14ac:dyDescent="0.3">
      <c r="A67" s="47">
        <v>45665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>
        <v>35</v>
      </c>
      <c r="M67" s="10"/>
      <c r="N67" s="10"/>
      <c r="O67" s="87">
        <f t="shared" si="4"/>
        <v>35</v>
      </c>
      <c r="P67" s="10">
        <f t="shared" si="1"/>
        <v>34603.840000000004</v>
      </c>
    </row>
    <row r="68" spans="1:17" x14ac:dyDescent="0.3">
      <c r="A68" s="47">
        <v>45671</v>
      </c>
      <c r="B68" s="10"/>
      <c r="C68" s="10">
        <v>590.30999999999995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87">
        <f t="shared" si="4"/>
        <v>590.30999999999995</v>
      </c>
      <c r="P68" s="10">
        <f t="shared" si="1"/>
        <v>35194.15</v>
      </c>
    </row>
    <row r="69" spans="1:17" x14ac:dyDescent="0.3">
      <c r="A69" s="47"/>
      <c r="B69" s="10">
        <v>734.34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87">
        <f t="shared" si="4"/>
        <v>734.34</v>
      </c>
      <c r="P69" s="10">
        <f t="shared" si="1"/>
        <v>35928.49</v>
      </c>
    </row>
    <row r="70" spans="1:17" x14ac:dyDescent="0.3">
      <c r="A70" s="48"/>
      <c r="B70" s="10">
        <v>579.27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87">
        <f t="shared" si="4"/>
        <v>579.27</v>
      </c>
      <c r="P70" s="10">
        <f t="shared" si="1"/>
        <v>36507.759999999995</v>
      </c>
    </row>
    <row r="71" spans="1:17" x14ac:dyDescent="0.3">
      <c r="A71" s="47"/>
      <c r="B71" s="10">
        <v>1197.78</v>
      </c>
      <c r="C71" s="10"/>
      <c r="D71" s="10"/>
      <c r="E71" s="11"/>
      <c r="F71" s="10"/>
      <c r="G71" s="10"/>
      <c r="H71" s="10"/>
      <c r="I71" s="10"/>
      <c r="J71" s="10"/>
      <c r="K71" s="10"/>
      <c r="L71" s="10"/>
      <c r="M71" s="10"/>
      <c r="N71" s="10"/>
      <c r="O71" s="87">
        <f t="shared" si="4"/>
        <v>1197.78</v>
      </c>
      <c r="P71" s="10">
        <f t="shared" si="1"/>
        <v>37705.539999999994</v>
      </c>
    </row>
    <row r="72" spans="1:17" x14ac:dyDescent="0.3">
      <c r="A72" s="47"/>
      <c r="B72" s="10">
        <v>620.41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87">
        <f t="shared" si="4"/>
        <v>620.41</v>
      </c>
      <c r="P72" s="10">
        <f t="shared" ref="P72:P135" si="5">P71+O72</f>
        <v>38325.949999999997</v>
      </c>
    </row>
    <row r="73" spans="1:17" x14ac:dyDescent="0.3">
      <c r="A73" s="47"/>
      <c r="B73" s="10">
        <v>200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87">
        <f t="shared" si="4"/>
        <v>200</v>
      </c>
      <c r="P73" s="10">
        <f t="shared" si="5"/>
        <v>38525.949999999997</v>
      </c>
    </row>
    <row r="74" spans="1:17" x14ac:dyDescent="0.3">
      <c r="A74" s="47"/>
      <c r="B74" s="10">
        <v>1368.4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87">
        <f t="shared" si="4"/>
        <v>1368.4</v>
      </c>
      <c r="P74" s="10">
        <f t="shared" si="5"/>
        <v>39894.35</v>
      </c>
    </row>
    <row r="75" spans="1:17" x14ac:dyDescent="0.3">
      <c r="A75" s="47">
        <v>45674</v>
      </c>
      <c r="B75" s="10"/>
      <c r="C75" s="10"/>
      <c r="D75" s="10">
        <v>175.99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87">
        <f t="shared" si="4"/>
        <v>175.99</v>
      </c>
      <c r="P75" s="10">
        <f t="shared" si="5"/>
        <v>40070.339999999997</v>
      </c>
    </row>
    <row r="76" spans="1:17" x14ac:dyDescent="0.3">
      <c r="A76" s="47">
        <v>45679</v>
      </c>
      <c r="B76" s="10"/>
      <c r="C76" s="10"/>
      <c r="D76" s="10"/>
      <c r="E76" s="11">
        <v>41.98</v>
      </c>
      <c r="F76" s="10"/>
      <c r="G76" s="10"/>
      <c r="H76" s="10"/>
      <c r="I76" s="10"/>
      <c r="J76" s="10"/>
      <c r="K76" s="10"/>
      <c r="L76" s="10"/>
      <c r="M76" s="10"/>
      <c r="N76" s="10"/>
      <c r="O76" s="87">
        <f t="shared" si="4"/>
        <v>41.98</v>
      </c>
      <c r="P76" s="10">
        <f t="shared" si="5"/>
        <v>40112.32</v>
      </c>
    </row>
    <row r="77" spans="1:17" x14ac:dyDescent="0.3">
      <c r="A77" s="47">
        <v>45684</v>
      </c>
      <c r="B77" s="10"/>
      <c r="C77" s="10"/>
      <c r="D77" s="10"/>
      <c r="E77" s="10"/>
      <c r="F77" s="10"/>
      <c r="G77" s="10"/>
      <c r="H77" s="10"/>
      <c r="I77" s="10"/>
      <c r="J77" s="10">
        <v>128.19</v>
      </c>
      <c r="K77" s="10"/>
      <c r="L77" s="10"/>
      <c r="M77" s="10"/>
      <c r="N77" s="10"/>
      <c r="O77" s="87">
        <f t="shared" si="4"/>
        <v>128.19</v>
      </c>
      <c r="P77" s="10">
        <f t="shared" si="5"/>
        <v>40240.51</v>
      </c>
    </row>
    <row r="78" spans="1:17" x14ac:dyDescent="0.3">
      <c r="A78" s="47">
        <v>45692</v>
      </c>
      <c r="B78" s="10"/>
      <c r="C78" s="10"/>
      <c r="D78" s="10"/>
      <c r="E78" s="10">
        <f>13.62+30+12.35+11.99+27.98</f>
        <v>95.94</v>
      </c>
      <c r="F78" s="10">
        <v>10.64</v>
      </c>
      <c r="G78" s="10"/>
      <c r="H78" s="10"/>
      <c r="I78" s="53">
        <v>230</v>
      </c>
      <c r="J78" s="10"/>
      <c r="K78" s="10"/>
      <c r="L78" s="10"/>
      <c r="M78" s="10"/>
      <c r="N78" s="10">
        <f>9.35</f>
        <v>9.35</v>
      </c>
      <c r="O78" s="87">
        <f t="shared" si="4"/>
        <v>345.93</v>
      </c>
      <c r="P78" s="10">
        <f t="shared" si="5"/>
        <v>40586.44</v>
      </c>
      <c r="Q78" s="2"/>
    </row>
    <row r="79" spans="1:17" x14ac:dyDescent="0.3">
      <c r="A79" s="47">
        <v>45699</v>
      </c>
      <c r="B79" s="10"/>
      <c r="C79" s="10"/>
      <c r="D79" s="10"/>
      <c r="E79" s="10">
        <v>15.99</v>
      </c>
      <c r="F79" s="10"/>
      <c r="G79" s="10"/>
      <c r="H79" s="10"/>
      <c r="I79" s="10"/>
      <c r="J79" s="10"/>
      <c r="K79" s="10"/>
      <c r="L79" s="10"/>
      <c r="M79" s="10">
        <f>70.07+33.94</f>
        <v>104.00999999999999</v>
      </c>
      <c r="N79" s="10">
        <v>5.29</v>
      </c>
      <c r="O79" s="87">
        <f t="shared" si="4"/>
        <v>125.28999999999999</v>
      </c>
      <c r="P79" s="10">
        <f t="shared" si="5"/>
        <v>40711.730000000003</v>
      </c>
      <c r="Q79" s="2"/>
    </row>
    <row r="80" spans="1:17" x14ac:dyDescent="0.3">
      <c r="A80" s="47">
        <v>45705</v>
      </c>
      <c r="B80" s="10"/>
      <c r="C80" s="10">
        <v>590.30999999999995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87">
        <f t="shared" si="4"/>
        <v>590.30999999999995</v>
      </c>
      <c r="P80" s="10">
        <f t="shared" si="5"/>
        <v>41302.04</v>
      </c>
      <c r="Q80" s="2"/>
    </row>
    <row r="81" spans="1:17" x14ac:dyDescent="0.3">
      <c r="A81" s="47"/>
      <c r="B81" s="10">
        <v>734.34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87">
        <f t="shared" si="4"/>
        <v>734.34</v>
      </c>
      <c r="P81" s="10">
        <f t="shared" si="5"/>
        <v>42036.38</v>
      </c>
    </row>
    <row r="82" spans="1:17" x14ac:dyDescent="0.3">
      <c r="A82" s="47"/>
      <c r="B82" s="10">
        <v>625.09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87">
        <f t="shared" si="4"/>
        <v>625.09</v>
      </c>
      <c r="P82" s="10">
        <f t="shared" si="5"/>
        <v>42661.469999999994</v>
      </c>
    </row>
    <row r="83" spans="1:17" x14ac:dyDescent="0.3">
      <c r="A83" s="47"/>
      <c r="B83" s="10">
        <v>1197.78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87">
        <f t="shared" si="4"/>
        <v>1197.78</v>
      </c>
      <c r="P83" s="10">
        <f t="shared" si="5"/>
        <v>43859.249999999993</v>
      </c>
    </row>
    <row r="84" spans="1:17" x14ac:dyDescent="0.3">
      <c r="A84" s="47"/>
      <c r="B84" s="10">
        <v>620.41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87">
        <f t="shared" si="4"/>
        <v>620.41</v>
      </c>
      <c r="P84" s="10">
        <f t="shared" si="5"/>
        <v>44479.659999999996</v>
      </c>
    </row>
    <row r="85" spans="1:17" x14ac:dyDescent="0.3">
      <c r="A85" s="47"/>
      <c r="B85" s="10">
        <v>200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87">
        <f t="shared" si="4"/>
        <v>200</v>
      </c>
      <c r="P85" s="10">
        <f t="shared" si="5"/>
        <v>44679.659999999996</v>
      </c>
    </row>
    <row r="86" spans="1:17" x14ac:dyDescent="0.3">
      <c r="A86" s="47"/>
      <c r="B86" s="10">
        <v>1368.4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87">
        <f t="shared" si="4"/>
        <v>1368.4</v>
      </c>
      <c r="P86" s="10">
        <f t="shared" si="5"/>
        <v>46048.06</v>
      </c>
    </row>
    <row r="87" spans="1:17" x14ac:dyDescent="0.3">
      <c r="A87" s="47">
        <v>45707</v>
      </c>
      <c r="B87" s="10"/>
      <c r="C87" s="10"/>
      <c r="D87" s="10"/>
      <c r="E87" s="10">
        <v>6.6</v>
      </c>
      <c r="F87" s="10">
        <v>13.13</v>
      </c>
      <c r="G87" s="10"/>
      <c r="H87" s="10">
        <v>94.7</v>
      </c>
      <c r="I87" s="10"/>
      <c r="J87" s="10">
        <v>102</v>
      </c>
      <c r="K87" s="10"/>
      <c r="L87" s="10"/>
      <c r="M87" s="10"/>
      <c r="N87" s="10"/>
      <c r="O87" s="87">
        <f t="shared" si="4"/>
        <v>216.43</v>
      </c>
      <c r="P87" s="10">
        <f t="shared" si="5"/>
        <v>46264.49</v>
      </c>
    </row>
    <row r="88" spans="1:17" x14ac:dyDescent="0.3">
      <c r="A88" s="47">
        <v>45708</v>
      </c>
      <c r="B88" s="10"/>
      <c r="C88" s="10"/>
      <c r="D88" s="10">
        <v>175.99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87">
        <f t="shared" si="4"/>
        <v>175.99</v>
      </c>
      <c r="P88" s="10">
        <f t="shared" si="5"/>
        <v>46440.479999999996</v>
      </c>
    </row>
    <row r="89" spans="1:17" x14ac:dyDescent="0.3">
      <c r="A89" s="47"/>
      <c r="B89" s="10"/>
      <c r="C89" s="10"/>
      <c r="D89" s="10"/>
      <c r="E89" s="11"/>
      <c r="F89" s="10"/>
      <c r="G89" s="10"/>
      <c r="H89" s="10"/>
      <c r="I89" s="10"/>
      <c r="J89" s="10"/>
      <c r="K89" s="10"/>
      <c r="L89" s="10">
        <v>80</v>
      </c>
      <c r="M89" s="10"/>
      <c r="N89" s="10"/>
      <c r="O89" s="87">
        <f t="shared" si="4"/>
        <v>80</v>
      </c>
      <c r="P89" s="10">
        <f t="shared" si="5"/>
        <v>46520.479999999996</v>
      </c>
    </row>
    <row r="90" spans="1:17" x14ac:dyDescent="0.3">
      <c r="A90" s="47">
        <v>45720</v>
      </c>
      <c r="B90" s="10"/>
      <c r="C90" s="10"/>
      <c r="D90" s="10"/>
      <c r="E90" s="10">
        <f>9.99+4.79+27.28+57.83</f>
        <v>99.89</v>
      </c>
      <c r="F90" s="10"/>
      <c r="G90" s="10"/>
      <c r="H90" s="10"/>
      <c r="I90" s="10"/>
      <c r="J90" s="10"/>
      <c r="K90" s="10"/>
      <c r="L90" s="10"/>
      <c r="M90" s="10">
        <f>32.94</f>
        <v>32.94</v>
      </c>
      <c r="N90" s="10">
        <f>13.25+21.49</f>
        <v>34.739999999999995</v>
      </c>
      <c r="O90" s="87">
        <f t="shared" si="4"/>
        <v>167.57</v>
      </c>
      <c r="P90" s="10">
        <f t="shared" si="5"/>
        <v>46688.049999999996</v>
      </c>
    </row>
    <row r="91" spans="1:17" x14ac:dyDescent="0.3">
      <c r="A91" s="47"/>
      <c r="B91" s="10"/>
      <c r="C91" s="10"/>
      <c r="D91" s="10"/>
      <c r="E91" s="61"/>
      <c r="F91" s="10"/>
      <c r="G91" s="10"/>
      <c r="H91" s="10"/>
      <c r="I91" s="10"/>
      <c r="J91" s="10"/>
      <c r="K91" s="10"/>
      <c r="L91" s="10">
        <v>210.47</v>
      </c>
      <c r="M91" s="10"/>
      <c r="N91" s="10"/>
      <c r="O91" s="87">
        <f t="shared" si="4"/>
        <v>210.47</v>
      </c>
      <c r="P91" s="10">
        <f t="shared" si="5"/>
        <v>46898.52</v>
      </c>
      <c r="Q91" s="2"/>
    </row>
    <row r="92" spans="1:17" x14ac:dyDescent="0.3">
      <c r="A92" s="47">
        <v>45733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>
        <v>174.39</v>
      </c>
      <c r="N92" s="10">
        <v>7.98</v>
      </c>
      <c r="O92" s="87">
        <f t="shared" si="4"/>
        <v>182.36999999999998</v>
      </c>
      <c r="P92" s="10">
        <f t="shared" si="5"/>
        <v>47080.89</v>
      </c>
    </row>
    <row r="93" spans="1:17" x14ac:dyDescent="0.3">
      <c r="A93" s="47"/>
      <c r="B93" s="58"/>
      <c r="C93" s="10">
        <v>590.30999999999995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87">
        <f t="shared" si="4"/>
        <v>590.30999999999995</v>
      </c>
      <c r="P93" s="10">
        <f t="shared" si="5"/>
        <v>47671.199999999997</v>
      </c>
      <c r="Q93" s="2"/>
    </row>
    <row r="94" spans="1:17" x14ac:dyDescent="0.3">
      <c r="A94" s="47"/>
      <c r="B94" s="13">
        <v>734.34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87">
        <f t="shared" si="4"/>
        <v>734.34</v>
      </c>
      <c r="P94" s="10">
        <f t="shared" si="5"/>
        <v>48405.539999999994</v>
      </c>
    </row>
    <row r="95" spans="1:17" x14ac:dyDescent="0.3">
      <c r="A95" s="47"/>
      <c r="B95" s="58">
        <v>579.27</v>
      </c>
      <c r="C95" s="10"/>
      <c r="D95" s="10"/>
      <c r="E95" s="11"/>
      <c r="F95" s="10"/>
      <c r="G95" s="10"/>
      <c r="H95" s="10"/>
      <c r="I95" s="10"/>
      <c r="J95" s="10"/>
      <c r="K95" s="10"/>
      <c r="L95" s="10"/>
      <c r="M95" s="10"/>
      <c r="N95" s="10"/>
      <c r="O95" s="87">
        <f t="shared" si="4"/>
        <v>579.27</v>
      </c>
      <c r="P95" s="10">
        <f t="shared" si="5"/>
        <v>48984.80999999999</v>
      </c>
    </row>
    <row r="96" spans="1:17" x14ac:dyDescent="0.3">
      <c r="A96" s="47"/>
      <c r="B96" s="58">
        <v>1197.78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87">
        <f t="shared" ref="O96:O127" si="6">SUM(B96:N96)</f>
        <v>1197.78</v>
      </c>
      <c r="P96" s="10">
        <f t="shared" si="5"/>
        <v>50182.589999999989</v>
      </c>
    </row>
    <row r="97" spans="1:16" x14ac:dyDescent="0.3">
      <c r="A97" s="47"/>
      <c r="B97" s="10">
        <v>620.41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87">
        <f t="shared" si="6"/>
        <v>620.41</v>
      </c>
      <c r="P97" s="10">
        <f t="shared" si="5"/>
        <v>50802.999999999993</v>
      </c>
    </row>
    <row r="98" spans="1:16" x14ac:dyDescent="0.3">
      <c r="A98" s="47"/>
      <c r="B98" s="10">
        <v>200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87">
        <f t="shared" si="6"/>
        <v>200</v>
      </c>
      <c r="P98" s="10">
        <f t="shared" si="5"/>
        <v>51002.999999999993</v>
      </c>
    </row>
    <row r="99" spans="1:16" x14ac:dyDescent="0.3">
      <c r="A99" s="47"/>
      <c r="B99" s="10">
        <v>1368.4</v>
      </c>
      <c r="C99" s="10"/>
      <c r="D99" s="10"/>
      <c r="F99" s="10"/>
      <c r="G99" s="10"/>
      <c r="H99" s="10"/>
      <c r="I99" s="10"/>
      <c r="J99" s="10"/>
      <c r="K99" s="10"/>
      <c r="L99" s="10"/>
      <c r="M99" s="10"/>
      <c r="N99" s="10"/>
      <c r="O99" s="87">
        <f t="shared" si="6"/>
        <v>1368.4</v>
      </c>
      <c r="P99" s="10">
        <f t="shared" si="5"/>
        <v>52371.399999999994</v>
      </c>
    </row>
    <row r="100" spans="1:16" x14ac:dyDescent="0.3">
      <c r="A100" s="47">
        <v>45736</v>
      </c>
      <c r="B100" s="10"/>
      <c r="C100" s="10"/>
      <c r="D100" s="10">
        <v>175.99</v>
      </c>
      <c r="E100" s="11"/>
      <c r="F100" s="10"/>
      <c r="G100" s="10"/>
      <c r="H100" s="10"/>
      <c r="I100" s="10"/>
      <c r="J100" s="10"/>
      <c r="K100" s="10"/>
      <c r="L100" s="10"/>
      <c r="M100" s="10"/>
      <c r="N100" s="10"/>
      <c r="O100" s="87">
        <f t="shared" si="6"/>
        <v>175.99</v>
      </c>
      <c r="P100" s="10">
        <f t="shared" si="5"/>
        <v>52547.389999999992</v>
      </c>
    </row>
    <row r="101" spans="1:16" x14ac:dyDescent="0.3">
      <c r="A101" s="47"/>
      <c r="B101" s="10"/>
      <c r="C101" s="10"/>
      <c r="D101" s="10"/>
      <c r="E101" s="34">
        <f>59.46+30.37</f>
        <v>89.83</v>
      </c>
      <c r="F101" s="10"/>
      <c r="G101" s="10"/>
      <c r="H101" s="10"/>
      <c r="I101" s="10"/>
      <c r="J101" s="11"/>
      <c r="K101" s="11">
        <v>141.12</v>
      </c>
      <c r="L101" s="10"/>
      <c r="M101" s="10"/>
      <c r="N101" s="10"/>
      <c r="O101" s="87">
        <f t="shared" si="6"/>
        <v>230.95</v>
      </c>
      <c r="P101" s="10">
        <f t="shared" si="5"/>
        <v>52778.339999999989</v>
      </c>
    </row>
    <row r="102" spans="1:16" x14ac:dyDescent="0.3">
      <c r="A102" s="47">
        <v>45749</v>
      </c>
      <c r="B102" s="10"/>
      <c r="C102" s="10"/>
      <c r="D102" s="10"/>
      <c r="E102" s="10"/>
      <c r="F102" s="10"/>
      <c r="G102" s="10"/>
      <c r="H102" s="10"/>
      <c r="I102" s="10"/>
      <c r="J102" s="10">
        <f>59+62+49+48+48+48+48</f>
        <v>362</v>
      </c>
      <c r="K102" s="10"/>
      <c r="L102" s="10"/>
      <c r="M102" s="10"/>
      <c r="N102" s="10">
        <v>8.35</v>
      </c>
      <c r="O102" s="87">
        <f t="shared" si="6"/>
        <v>370.35</v>
      </c>
      <c r="P102" s="10">
        <f t="shared" si="5"/>
        <v>53148.689999999988</v>
      </c>
    </row>
    <row r="103" spans="1:16" x14ac:dyDescent="0.3">
      <c r="A103" s="47"/>
      <c r="B103" s="10"/>
      <c r="C103" s="10"/>
      <c r="D103" s="10"/>
      <c r="E103" s="10"/>
      <c r="F103" s="10"/>
      <c r="G103" s="10"/>
      <c r="H103" s="10">
        <v>85.9</v>
      </c>
      <c r="I103" s="10"/>
      <c r="J103" s="10"/>
      <c r="K103" s="10"/>
      <c r="L103" s="10"/>
      <c r="M103" s="10"/>
      <c r="N103" s="10"/>
      <c r="O103" s="87">
        <f t="shared" si="6"/>
        <v>85.9</v>
      </c>
      <c r="P103" s="10">
        <f t="shared" si="5"/>
        <v>53234.589999999989</v>
      </c>
    </row>
    <row r="104" spans="1:16" x14ac:dyDescent="0.3">
      <c r="A104" s="47">
        <v>45763</v>
      </c>
      <c r="B104" s="10"/>
      <c r="C104" s="57"/>
      <c r="D104" s="57"/>
      <c r="E104" s="34">
        <v>41.97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87">
        <f t="shared" si="6"/>
        <v>41.97</v>
      </c>
      <c r="P104" s="10">
        <f t="shared" si="5"/>
        <v>53276.55999999999</v>
      </c>
    </row>
    <row r="105" spans="1:16" x14ac:dyDescent="0.3">
      <c r="A105" s="47">
        <v>45764</v>
      </c>
      <c r="B105" s="10"/>
      <c r="C105" s="10">
        <v>854.51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87">
        <f t="shared" si="6"/>
        <v>854.51</v>
      </c>
      <c r="P105" s="10">
        <f t="shared" si="5"/>
        <v>54131.069999999992</v>
      </c>
    </row>
    <row r="106" spans="1:16" x14ac:dyDescent="0.3">
      <c r="A106" s="47"/>
      <c r="B106" s="10">
        <v>734.34</v>
      </c>
      <c r="C106" s="10"/>
      <c r="D106" s="10"/>
      <c r="E106" s="53"/>
      <c r="F106" s="10"/>
      <c r="G106" s="10"/>
      <c r="H106" s="10"/>
      <c r="I106" s="10"/>
      <c r="J106" s="10"/>
      <c r="K106" s="10"/>
      <c r="L106" s="10"/>
      <c r="M106" s="10"/>
      <c r="N106" s="10"/>
      <c r="O106" s="87">
        <f t="shared" si="6"/>
        <v>734.34</v>
      </c>
      <c r="P106" s="10">
        <f t="shared" si="5"/>
        <v>54865.409999999989</v>
      </c>
    </row>
    <row r="107" spans="1:16" x14ac:dyDescent="0.3">
      <c r="A107" s="47"/>
      <c r="B107" s="10">
        <v>579.27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87">
        <f t="shared" si="6"/>
        <v>579.27</v>
      </c>
      <c r="P107" s="10">
        <f t="shared" si="5"/>
        <v>55444.679999999986</v>
      </c>
    </row>
    <row r="108" spans="1:16" x14ac:dyDescent="0.3">
      <c r="A108" s="47"/>
      <c r="B108" s="10">
        <v>1228.76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87">
        <f t="shared" si="6"/>
        <v>1228.76</v>
      </c>
      <c r="P108" s="10">
        <f t="shared" si="5"/>
        <v>56673.439999999988</v>
      </c>
    </row>
    <row r="109" spans="1:16" x14ac:dyDescent="0.3">
      <c r="A109" s="47"/>
      <c r="B109" s="10">
        <v>630.76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87">
        <f t="shared" si="6"/>
        <v>630.76</v>
      </c>
      <c r="P109" s="10">
        <f t="shared" si="5"/>
        <v>57304.19999999999</v>
      </c>
    </row>
    <row r="110" spans="1:16" x14ac:dyDescent="0.3">
      <c r="A110" s="47"/>
      <c r="B110" s="10">
        <v>200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87">
        <f t="shared" si="6"/>
        <v>200</v>
      </c>
      <c r="P110" s="10">
        <f t="shared" si="5"/>
        <v>57504.19999999999</v>
      </c>
    </row>
    <row r="111" spans="1:16" x14ac:dyDescent="0.3">
      <c r="A111" s="47"/>
      <c r="B111" s="10">
        <v>1369.91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87">
        <f t="shared" si="6"/>
        <v>1369.91</v>
      </c>
      <c r="P111" s="10">
        <f t="shared" si="5"/>
        <v>58874.109999999993</v>
      </c>
    </row>
    <row r="112" spans="1:16" x14ac:dyDescent="0.3">
      <c r="A112" s="47">
        <v>45769</v>
      </c>
      <c r="B112" s="10"/>
      <c r="C112" s="10"/>
      <c r="D112" s="10"/>
      <c r="E112" s="11">
        <f>48.73-9.5</f>
        <v>39.229999999999997</v>
      </c>
      <c r="F112" s="10"/>
      <c r="G112" s="10"/>
      <c r="H112" s="10"/>
      <c r="I112" s="10"/>
      <c r="J112" s="10"/>
      <c r="K112" s="10"/>
      <c r="L112" s="10"/>
      <c r="M112" s="10"/>
      <c r="N112" s="10">
        <v>9.5</v>
      </c>
      <c r="O112" s="87">
        <f t="shared" si="6"/>
        <v>48.73</v>
      </c>
      <c r="P112" s="10">
        <f t="shared" si="5"/>
        <v>58922.84</v>
      </c>
    </row>
    <row r="113" spans="1:17" x14ac:dyDescent="0.3">
      <c r="A113" s="47">
        <v>45770</v>
      </c>
      <c r="B113" s="10"/>
      <c r="C113" s="10"/>
      <c r="D113" s="10"/>
      <c r="E113" s="10">
        <f>17.03+25.98</f>
        <v>43.010000000000005</v>
      </c>
      <c r="F113" s="10"/>
      <c r="G113" s="10"/>
      <c r="H113" s="10"/>
      <c r="I113" s="10"/>
      <c r="J113" s="10">
        <f>66+52+78</f>
        <v>196</v>
      </c>
      <c r="K113" s="10"/>
      <c r="L113" s="10"/>
      <c r="M113" s="10"/>
      <c r="N113" s="10">
        <f>50.08+67.49</f>
        <v>117.57</v>
      </c>
      <c r="O113" s="87">
        <f t="shared" si="6"/>
        <v>356.58</v>
      </c>
      <c r="P113" s="10">
        <f t="shared" si="5"/>
        <v>59279.42</v>
      </c>
    </row>
    <row r="114" spans="1:17" x14ac:dyDescent="0.3">
      <c r="A114" s="47">
        <v>45771</v>
      </c>
      <c r="B114" s="10"/>
      <c r="C114" s="10"/>
      <c r="D114" s="10">
        <v>177.67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87">
        <f t="shared" si="6"/>
        <v>177.67</v>
      </c>
      <c r="P114" s="10">
        <f t="shared" si="5"/>
        <v>59457.09</v>
      </c>
    </row>
    <row r="115" spans="1:17" x14ac:dyDescent="0.3">
      <c r="A115" s="47">
        <v>45776</v>
      </c>
      <c r="B115" s="10"/>
      <c r="C115" s="10"/>
      <c r="D115" s="10"/>
      <c r="E115" s="10"/>
      <c r="F115" s="10">
        <v>87.28</v>
      </c>
      <c r="G115" s="10"/>
      <c r="H115" s="10"/>
      <c r="I115" s="10"/>
      <c r="J115" s="10"/>
      <c r="K115" s="10"/>
      <c r="L115" s="10"/>
      <c r="M115" s="10"/>
      <c r="N115" s="10"/>
      <c r="O115" s="87">
        <f t="shared" si="6"/>
        <v>87.28</v>
      </c>
      <c r="P115" s="10">
        <f t="shared" si="5"/>
        <v>59544.369999999995</v>
      </c>
    </row>
    <row r="116" spans="1:17" x14ac:dyDescent="0.3">
      <c r="A116" s="47">
        <v>45796</v>
      </c>
      <c r="B116" s="10">
        <v>943.09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87">
        <f t="shared" si="6"/>
        <v>943.09</v>
      </c>
      <c r="P116" s="10">
        <f t="shared" si="5"/>
        <v>60487.459999999992</v>
      </c>
      <c r="Q116" s="2"/>
    </row>
    <row r="117" spans="1:17" x14ac:dyDescent="0.3">
      <c r="A117" s="47"/>
      <c r="B117" s="10">
        <v>200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87">
        <f t="shared" si="6"/>
        <v>200</v>
      </c>
      <c r="P117" s="10">
        <f t="shared" si="5"/>
        <v>60687.459999999992</v>
      </c>
      <c r="Q117" s="2"/>
    </row>
    <row r="118" spans="1:17" x14ac:dyDescent="0.3">
      <c r="A118" s="47"/>
      <c r="B118" s="10">
        <v>336.52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87">
        <f t="shared" si="6"/>
        <v>336.52</v>
      </c>
      <c r="P118" s="10">
        <f t="shared" si="5"/>
        <v>61023.979999999989</v>
      </c>
    </row>
    <row r="119" spans="1:17" x14ac:dyDescent="0.3">
      <c r="A119" s="47"/>
      <c r="B119" s="10">
        <v>1197.54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87">
        <f t="shared" si="6"/>
        <v>1197.54</v>
      </c>
      <c r="P119" s="10">
        <f t="shared" si="5"/>
        <v>62221.51999999999</v>
      </c>
    </row>
    <row r="120" spans="1:17" x14ac:dyDescent="0.3">
      <c r="A120" s="47"/>
      <c r="B120" s="10">
        <v>579.27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87">
        <f t="shared" si="6"/>
        <v>579.27</v>
      </c>
      <c r="P120" s="10">
        <f t="shared" si="5"/>
        <v>62800.789999999986</v>
      </c>
    </row>
    <row r="121" spans="1:17" x14ac:dyDescent="0.3">
      <c r="A121" s="47"/>
      <c r="B121" s="10">
        <v>734.34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87">
        <f t="shared" si="6"/>
        <v>734.34</v>
      </c>
      <c r="P121" s="10">
        <f t="shared" si="5"/>
        <v>63535.129999999983</v>
      </c>
    </row>
    <row r="122" spans="1:17" x14ac:dyDescent="0.3">
      <c r="A122" s="47"/>
      <c r="B122" s="10"/>
      <c r="C122" s="10">
        <v>336.06</v>
      </c>
      <c r="D122" s="10"/>
      <c r="E122" s="11"/>
      <c r="F122" s="10"/>
      <c r="G122" s="10"/>
      <c r="H122" s="10"/>
      <c r="I122" s="10"/>
      <c r="J122" s="10"/>
      <c r="K122" s="10"/>
      <c r="L122" s="10"/>
      <c r="M122" s="10"/>
      <c r="N122" s="10"/>
      <c r="O122" s="87">
        <f t="shared" si="6"/>
        <v>336.06</v>
      </c>
      <c r="P122" s="10">
        <f t="shared" si="5"/>
        <v>63871.189999999981</v>
      </c>
    </row>
    <row r="123" spans="1:17" x14ac:dyDescent="0.3">
      <c r="A123" s="47">
        <v>45799</v>
      </c>
      <c r="B123" s="10"/>
      <c r="C123" s="10"/>
      <c r="D123" s="10">
        <v>155.29</v>
      </c>
      <c r="E123" s="10"/>
      <c r="F123" s="11"/>
      <c r="G123" s="10"/>
      <c r="H123" s="10"/>
      <c r="I123" s="10"/>
      <c r="J123" s="10"/>
      <c r="K123" s="10"/>
      <c r="L123" s="10"/>
      <c r="M123" s="10"/>
      <c r="N123" s="10"/>
      <c r="O123" s="87">
        <f t="shared" si="6"/>
        <v>155.29</v>
      </c>
      <c r="P123" s="10">
        <f t="shared" si="5"/>
        <v>64026.479999999981</v>
      </c>
    </row>
    <row r="124" spans="1:17" x14ac:dyDescent="0.3">
      <c r="A124" s="47">
        <v>45813</v>
      </c>
      <c r="B124" s="10"/>
      <c r="C124" s="10"/>
      <c r="D124" s="10"/>
      <c r="E124" s="34"/>
      <c r="F124" s="10"/>
      <c r="G124" s="10"/>
      <c r="H124" s="10"/>
      <c r="I124" s="10"/>
      <c r="J124" s="10"/>
      <c r="K124" s="10">
        <v>160</v>
      </c>
      <c r="L124" s="10"/>
      <c r="M124" s="10"/>
      <c r="N124" s="10"/>
      <c r="O124" s="87">
        <f t="shared" si="6"/>
        <v>160</v>
      </c>
      <c r="P124" s="10">
        <f t="shared" si="5"/>
        <v>64186.479999999981</v>
      </c>
    </row>
    <row r="125" spans="1:17" x14ac:dyDescent="0.3">
      <c r="A125" s="47"/>
      <c r="B125" s="10"/>
      <c r="C125" s="10"/>
      <c r="D125" s="10"/>
      <c r="E125" s="10">
        <f>13.65+55.18</f>
        <v>68.83</v>
      </c>
      <c r="F125" s="10"/>
      <c r="G125" s="10"/>
      <c r="H125" s="10"/>
      <c r="I125" s="10"/>
      <c r="J125" s="10"/>
      <c r="K125" s="10">
        <v>160</v>
      </c>
      <c r="L125" s="10"/>
      <c r="M125" s="10">
        <f>39+100</f>
        <v>139</v>
      </c>
      <c r="N125" s="10">
        <f>10+48.42</f>
        <v>58.42</v>
      </c>
      <c r="O125" s="87">
        <f t="shared" si="6"/>
        <v>426.25</v>
      </c>
      <c r="P125" s="10">
        <f t="shared" si="5"/>
        <v>64612.729999999981</v>
      </c>
    </row>
    <row r="126" spans="1:17" x14ac:dyDescent="0.3">
      <c r="A126" s="47"/>
      <c r="B126" s="10"/>
      <c r="C126" s="10"/>
      <c r="D126" s="10"/>
      <c r="G126" s="13">
        <v>600</v>
      </c>
      <c r="H126" s="10"/>
      <c r="I126" s="10"/>
      <c r="J126" s="10"/>
      <c r="K126" s="10"/>
      <c r="L126" s="10"/>
      <c r="M126" s="10"/>
      <c r="N126" s="10"/>
      <c r="O126" s="87">
        <f t="shared" si="6"/>
        <v>600</v>
      </c>
      <c r="P126" s="10">
        <f t="shared" si="5"/>
        <v>65212.729999999981</v>
      </c>
    </row>
    <row r="127" spans="1:17" x14ac:dyDescent="0.3">
      <c r="A127" s="47">
        <v>45821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>
        <v>17</v>
      </c>
      <c r="M127" s="10"/>
      <c r="N127" s="10"/>
      <c r="O127" s="87">
        <f t="shared" si="6"/>
        <v>17</v>
      </c>
      <c r="P127" s="10">
        <f t="shared" si="5"/>
        <v>65229.729999999981</v>
      </c>
    </row>
    <row r="128" spans="1:17" x14ac:dyDescent="0.3">
      <c r="A128" s="47"/>
      <c r="B128" s="10"/>
      <c r="C128" s="10"/>
      <c r="D128" s="10"/>
      <c r="E128" s="10"/>
      <c r="F128" s="10"/>
      <c r="G128" s="10"/>
      <c r="H128" s="10"/>
      <c r="I128" s="10"/>
      <c r="J128" s="10"/>
      <c r="K128" s="10">
        <v>200</v>
      </c>
      <c r="L128" s="10"/>
      <c r="M128" s="10"/>
      <c r="N128" s="10"/>
      <c r="O128" s="87">
        <f t="shared" ref="O128:O152" si="7">SUM(B128:N128)</f>
        <v>200</v>
      </c>
      <c r="P128" s="10">
        <f t="shared" si="5"/>
        <v>65429.729999999981</v>
      </c>
    </row>
    <row r="129" spans="1:17" x14ac:dyDescent="0.3">
      <c r="A129" s="48"/>
      <c r="B129" s="10"/>
      <c r="C129" s="10"/>
      <c r="D129" s="10"/>
      <c r="E129" s="10"/>
      <c r="F129" s="10">
        <v>56.7</v>
      </c>
      <c r="G129" s="10"/>
      <c r="H129" s="10"/>
      <c r="I129" s="10"/>
      <c r="J129" s="10">
        <v>153</v>
      </c>
      <c r="K129" s="10">
        <f>60.12+47.2+28.49+113.96</f>
        <v>249.76999999999998</v>
      </c>
      <c r="L129" s="10">
        <v>150</v>
      </c>
      <c r="M129" s="10">
        <f>39+48.07</f>
        <v>87.07</v>
      </c>
      <c r="N129" s="10">
        <f>12.64+13.99+13.99+13.99+44.69+39.92</f>
        <v>139.22000000000003</v>
      </c>
      <c r="O129" s="87">
        <f t="shared" si="7"/>
        <v>835.76</v>
      </c>
      <c r="P129" s="10">
        <f t="shared" si="5"/>
        <v>66265.489999999976</v>
      </c>
    </row>
    <row r="130" spans="1:17" x14ac:dyDescent="0.3">
      <c r="A130" s="48"/>
      <c r="B130" s="10"/>
      <c r="C130" s="10"/>
      <c r="D130" s="10"/>
      <c r="E130" s="10"/>
      <c r="F130" s="10"/>
      <c r="G130" s="11">
        <v>600</v>
      </c>
      <c r="H130" s="10"/>
      <c r="I130" s="10"/>
      <c r="J130" s="10"/>
      <c r="K130" s="10"/>
      <c r="L130" s="10"/>
      <c r="M130" s="10"/>
      <c r="N130" s="10"/>
      <c r="O130" s="87">
        <f t="shared" si="7"/>
        <v>600</v>
      </c>
      <c r="P130" s="10">
        <f t="shared" si="5"/>
        <v>66865.489999999976</v>
      </c>
    </row>
    <row r="131" spans="1:17" ht="17.25" customHeight="1" x14ac:dyDescent="0.3">
      <c r="A131" s="47">
        <v>45826</v>
      </c>
      <c r="B131" s="10"/>
      <c r="C131" s="10"/>
      <c r="D131" s="10"/>
      <c r="E131" s="10">
        <v>600</v>
      </c>
      <c r="F131" s="10"/>
      <c r="H131" s="10"/>
      <c r="I131" s="10"/>
      <c r="J131" s="10"/>
      <c r="K131" s="10">
        <v>104.8</v>
      </c>
      <c r="L131" s="10"/>
      <c r="M131" s="10"/>
      <c r="N131" s="10"/>
      <c r="O131" s="87">
        <f t="shared" si="7"/>
        <v>704.8</v>
      </c>
      <c r="P131" s="10">
        <f t="shared" si="5"/>
        <v>67570.289999999979</v>
      </c>
    </row>
    <row r="132" spans="1:17" ht="17.25" customHeight="1" x14ac:dyDescent="0.3">
      <c r="A132" s="48"/>
      <c r="B132" s="10"/>
      <c r="C132" s="10"/>
      <c r="D132" s="10"/>
      <c r="E132" s="11">
        <v>20.96</v>
      </c>
      <c r="F132" s="10"/>
      <c r="G132" s="61"/>
      <c r="H132" s="10"/>
      <c r="I132" s="10"/>
      <c r="J132" s="10">
        <v>74</v>
      </c>
      <c r="K132" s="10"/>
      <c r="L132" s="10"/>
      <c r="M132" s="10"/>
      <c r="N132" s="10">
        <v>21.98</v>
      </c>
      <c r="O132" s="87">
        <f t="shared" si="7"/>
        <v>116.94000000000001</v>
      </c>
      <c r="P132" s="10">
        <f t="shared" si="5"/>
        <v>67687.229999999981</v>
      </c>
    </row>
    <row r="133" spans="1:17" ht="17.25" customHeight="1" x14ac:dyDescent="0.3">
      <c r="A133" s="48"/>
      <c r="B133" s="10">
        <v>1156.24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87">
        <f t="shared" si="7"/>
        <v>1156.24</v>
      </c>
      <c r="P133" s="10">
        <f t="shared" si="5"/>
        <v>68843.469999999987</v>
      </c>
    </row>
    <row r="134" spans="1:17" ht="17.25" customHeight="1" x14ac:dyDescent="0.3">
      <c r="A134" s="48"/>
      <c r="B134" s="10">
        <v>529.55999999999995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87">
        <f t="shared" si="7"/>
        <v>529.55999999999995</v>
      </c>
      <c r="P134" s="10">
        <f t="shared" si="5"/>
        <v>69373.029999999984</v>
      </c>
    </row>
    <row r="135" spans="1:17" ht="17.25" customHeight="1" x14ac:dyDescent="0.3">
      <c r="A135" s="48"/>
      <c r="B135" s="10">
        <v>300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87">
        <f t="shared" si="7"/>
        <v>300</v>
      </c>
      <c r="P135" s="10">
        <f t="shared" si="5"/>
        <v>69673.029999999984</v>
      </c>
    </row>
    <row r="136" spans="1:17" ht="17.25" customHeight="1" x14ac:dyDescent="0.3">
      <c r="A136" s="48"/>
      <c r="B136" s="10">
        <v>1197.5899999999999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87">
        <f t="shared" si="7"/>
        <v>1197.5899999999999</v>
      </c>
      <c r="P136" s="10">
        <f t="shared" ref="P136:P152" si="8">P135+O136</f>
        <v>70870.619999999981</v>
      </c>
    </row>
    <row r="137" spans="1:17" ht="17.25" customHeight="1" x14ac:dyDescent="0.3">
      <c r="A137" s="48"/>
      <c r="B137" s="10">
        <v>579.27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87">
        <f t="shared" si="7"/>
        <v>579.27</v>
      </c>
      <c r="P137" s="10">
        <f t="shared" si="8"/>
        <v>71449.889999999985</v>
      </c>
    </row>
    <row r="138" spans="1:17" ht="17.25" customHeight="1" x14ac:dyDescent="0.3">
      <c r="A138" s="48"/>
      <c r="B138" s="10">
        <v>681.98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87">
        <f t="shared" si="7"/>
        <v>681.98</v>
      </c>
      <c r="P138" s="10">
        <f t="shared" si="8"/>
        <v>72131.869999999981</v>
      </c>
    </row>
    <row r="139" spans="1:17" ht="17.25" customHeight="1" x14ac:dyDescent="0.3">
      <c r="A139" s="48"/>
      <c r="B139" s="10"/>
      <c r="C139" s="10">
        <v>585.04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87">
        <f t="shared" si="7"/>
        <v>585.04</v>
      </c>
      <c r="P139" s="10">
        <f t="shared" si="8"/>
        <v>72716.909999999974</v>
      </c>
      <c r="Q139" s="2"/>
    </row>
    <row r="140" spans="1:17" ht="17.25" customHeight="1" x14ac:dyDescent="0.3">
      <c r="A140" s="48"/>
      <c r="B140" s="10"/>
      <c r="C140" s="10"/>
      <c r="D140" s="10"/>
      <c r="E140" s="11">
        <v>33.130000000000003</v>
      </c>
      <c r="F140" s="10"/>
      <c r="G140" s="11"/>
      <c r="H140" s="10"/>
      <c r="I140" s="10"/>
      <c r="J140" s="10"/>
      <c r="K140" s="10"/>
      <c r="L140" s="10"/>
      <c r="M140" s="10"/>
      <c r="N140" s="10"/>
      <c r="O140" s="87">
        <f t="shared" si="7"/>
        <v>33.130000000000003</v>
      </c>
      <c r="P140" s="10">
        <f t="shared" si="8"/>
        <v>72750.039999999979</v>
      </c>
    </row>
    <row r="141" spans="1:17" ht="17.25" customHeight="1" x14ac:dyDescent="0.3">
      <c r="A141" s="48"/>
      <c r="B141" s="10"/>
      <c r="C141" s="10"/>
      <c r="D141" s="10"/>
      <c r="E141" s="11">
        <v>38.380000000000003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87">
        <f t="shared" si="7"/>
        <v>38.380000000000003</v>
      </c>
      <c r="P141" s="10">
        <f t="shared" si="8"/>
        <v>72788.419999999984</v>
      </c>
    </row>
    <row r="142" spans="1:17" ht="17.25" customHeight="1" x14ac:dyDescent="0.3">
      <c r="A142" s="48"/>
      <c r="B142" s="10"/>
      <c r="C142" s="10"/>
      <c r="D142" s="10"/>
      <c r="F142" s="10"/>
      <c r="G142" s="10"/>
      <c r="H142" s="10"/>
      <c r="I142" s="10"/>
      <c r="J142" s="10"/>
      <c r="K142" s="10"/>
      <c r="L142" s="11">
        <v>35</v>
      </c>
      <c r="M142" s="10"/>
      <c r="N142" s="10"/>
      <c r="O142" s="87">
        <f t="shared" si="7"/>
        <v>35</v>
      </c>
      <c r="P142" s="10">
        <f t="shared" si="8"/>
        <v>72823.419999999984</v>
      </c>
    </row>
    <row r="143" spans="1:17" ht="17.25" customHeight="1" x14ac:dyDescent="0.3">
      <c r="A143" s="47">
        <v>45831</v>
      </c>
      <c r="B143" s="10"/>
      <c r="C143" s="10"/>
      <c r="D143" s="10">
        <v>176.65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87">
        <f t="shared" si="7"/>
        <v>176.65</v>
      </c>
      <c r="P143" s="10">
        <f t="shared" si="8"/>
        <v>73000.069999999978</v>
      </c>
    </row>
    <row r="144" spans="1:17" x14ac:dyDescent="0.3">
      <c r="A144" s="47">
        <v>45840</v>
      </c>
      <c r="B144" s="10"/>
      <c r="C144" s="10"/>
      <c r="D144" s="10"/>
      <c r="F144" s="10">
        <v>65.45</v>
      </c>
      <c r="G144" s="10"/>
      <c r="H144" s="10"/>
      <c r="I144" s="10"/>
      <c r="J144" s="10">
        <f>49+76</f>
        <v>125</v>
      </c>
      <c r="K144" s="10">
        <f>160</f>
        <v>160</v>
      </c>
      <c r="L144" s="11"/>
      <c r="M144" s="10"/>
      <c r="N144" s="10">
        <v>7.99</v>
      </c>
      <c r="O144" s="87">
        <f t="shared" si="7"/>
        <v>358.44</v>
      </c>
      <c r="P144" s="10">
        <f t="shared" si="8"/>
        <v>73358.50999999998</v>
      </c>
    </row>
    <row r="145" spans="1:17" x14ac:dyDescent="0.3">
      <c r="A145" s="48"/>
      <c r="B145" s="10">
        <v>1156.45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87">
        <f t="shared" si="7"/>
        <v>1156.45</v>
      </c>
      <c r="P145" s="10">
        <f t="shared" si="8"/>
        <v>74514.959999999977</v>
      </c>
    </row>
    <row r="146" spans="1:17" x14ac:dyDescent="0.3">
      <c r="A146" s="48"/>
      <c r="B146" s="10">
        <v>300</v>
      </c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87">
        <f t="shared" si="7"/>
        <v>300</v>
      </c>
      <c r="P146" s="10">
        <f t="shared" si="8"/>
        <v>74814.959999999977</v>
      </c>
    </row>
    <row r="147" spans="1:17" x14ac:dyDescent="0.3">
      <c r="A147" s="48"/>
      <c r="B147" s="10">
        <v>529.55999999999995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87">
        <f t="shared" si="7"/>
        <v>529.55999999999995</v>
      </c>
      <c r="P147" s="10">
        <f t="shared" si="8"/>
        <v>75344.519999999975</v>
      </c>
    </row>
    <row r="148" spans="1:17" x14ac:dyDescent="0.3">
      <c r="A148" s="48"/>
      <c r="B148" s="10">
        <v>1197.5899999999999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87">
        <f t="shared" si="7"/>
        <v>1197.5899999999999</v>
      </c>
      <c r="P148" s="10">
        <f t="shared" si="8"/>
        <v>76542.109999999971</v>
      </c>
    </row>
    <row r="149" spans="1:17" x14ac:dyDescent="0.3">
      <c r="A149" s="48"/>
      <c r="B149" s="10">
        <v>579.27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87">
        <f t="shared" si="7"/>
        <v>579.27</v>
      </c>
      <c r="P149" s="10">
        <f t="shared" si="8"/>
        <v>77121.379999999976</v>
      </c>
    </row>
    <row r="150" spans="1:17" x14ac:dyDescent="0.3">
      <c r="A150" s="48"/>
      <c r="B150" s="10">
        <v>734.34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87">
        <f t="shared" si="7"/>
        <v>734.34</v>
      </c>
      <c r="P150" s="10">
        <f t="shared" si="8"/>
        <v>77855.719999999972</v>
      </c>
    </row>
    <row r="151" spans="1:17" x14ac:dyDescent="0.3">
      <c r="A151" s="48"/>
      <c r="B151" s="10"/>
      <c r="C151" s="10">
        <v>585.04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87">
        <f t="shared" si="7"/>
        <v>585.04</v>
      </c>
      <c r="P151" s="10">
        <f t="shared" si="8"/>
        <v>78440.759999999966</v>
      </c>
    </row>
    <row r="152" spans="1:17" x14ac:dyDescent="0.3">
      <c r="A152" s="47">
        <v>45861</v>
      </c>
      <c r="B152" s="10"/>
      <c r="C152" s="10"/>
      <c r="D152" s="10">
        <v>176.65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87">
        <f t="shared" si="7"/>
        <v>176.65</v>
      </c>
      <c r="P152" s="10">
        <f t="shared" si="8"/>
        <v>78617.40999999996</v>
      </c>
    </row>
    <row r="153" spans="1:17" x14ac:dyDescent="0.3">
      <c r="A153" s="22"/>
      <c r="B153" s="15">
        <f>SUM(B4:B152)</f>
        <v>55985.739999999962</v>
      </c>
      <c r="C153" s="15">
        <f t="shared" ref="C153:N153" si="9">SUM(C4:C152)</f>
        <v>6536.04</v>
      </c>
      <c r="D153" s="15">
        <f t="shared" si="9"/>
        <v>2097.9900000000002</v>
      </c>
      <c r="E153" s="15">
        <f t="shared" si="9"/>
        <v>2055.73</v>
      </c>
      <c r="F153" s="15">
        <f t="shared" si="9"/>
        <v>467.20999999999992</v>
      </c>
      <c r="G153" s="15">
        <f t="shared" si="9"/>
        <v>1800</v>
      </c>
      <c r="H153" s="15">
        <f t="shared" si="9"/>
        <v>180.60000000000002</v>
      </c>
      <c r="I153" s="15">
        <f t="shared" si="9"/>
        <v>230</v>
      </c>
      <c r="J153" s="15">
        <f t="shared" si="9"/>
        <v>2374.19</v>
      </c>
      <c r="K153" s="15">
        <f t="shared" si="9"/>
        <v>1528.3</v>
      </c>
      <c r="L153" s="15">
        <f t="shared" si="9"/>
        <v>662.47</v>
      </c>
      <c r="M153" s="15">
        <f t="shared" si="9"/>
        <v>3981.3300000000004</v>
      </c>
      <c r="N153" s="15">
        <f t="shared" si="9"/>
        <v>717.81000000000006</v>
      </c>
      <c r="O153" s="88">
        <f>SUM(O4:O152)</f>
        <v>78617.40999999996</v>
      </c>
      <c r="P153" s="15">
        <f>SUM(B153:N153)</f>
        <v>78617.409999999974</v>
      </c>
      <c r="Q153" s="63" t="e">
        <f>P153-#REF!</f>
        <v>#REF!</v>
      </c>
    </row>
    <row r="156" spans="1:17" x14ac:dyDescent="0.3">
      <c r="N156" s="13" t="s">
        <v>16</v>
      </c>
    </row>
  </sheetData>
  <phoneticPr fontId="2" type="noConversion"/>
  <pageMargins left="0.7" right="0.7" top="0.75" bottom="0.75" header="0.3" footer="0.3"/>
  <pageSetup paperSize="9" scale="49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03"/>
  <sheetViews>
    <sheetView showRuler="0" zoomScale="71" zoomScaleNormal="115" zoomScalePageLayoutView="85" workbookViewId="0">
      <pane ySplit="4" topLeftCell="A277" activePane="bottomLeft" state="frozen"/>
      <selection activeCell="B3" sqref="B3"/>
      <selection pane="bottomLeft" activeCell="G25" sqref="G25"/>
    </sheetView>
  </sheetViews>
  <sheetFormatPr defaultColWidth="9.109375" defaultRowHeight="14.4" x14ac:dyDescent="0.3"/>
  <cols>
    <col min="1" max="1" width="13.6640625" style="49" customWidth="1"/>
    <col min="2" max="3" width="16.88671875" style="34" customWidth="1"/>
    <col min="4" max="4" width="14.88671875" style="34" customWidth="1"/>
    <col min="5" max="5" width="16.33203125" style="34" customWidth="1"/>
    <col min="6" max="6" width="18.88671875" style="34" customWidth="1"/>
    <col min="7" max="7" width="13.44140625" style="4" customWidth="1"/>
    <col min="8" max="8" width="13.5546875" style="35" customWidth="1"/>
    <col min="9" max="16384" width="9.109375" style="35"/>
  </cols>
  <sheetData>
    <row r="1" spans="1:8" ht="15.6" x14ac:dyDescent="0.3">
      <c r="A1" s="43"/>
    </row>
    <row r="2" spans="1:8" s="37" customFormat="1" ht="15.6" x14ac:dyDescent="0.3">
      <c r="A2" s="43" t="s">
        <v>83</v>
      </c>
      <c r="B2" s="36"/>
      <c r="C2" s="36"/>
      <c r="D2" s="36"/>
      <c r="E2" s="36"/>
      <c r="F2" s="36"/>
      <c r="G2" s="4"/>
    </row>
    <row r="4" spans="1:8" s="40" customFormat="1" ht="110.25" customHeight="1" x14ac:dyDescent="0.3">
      <c r="A4" s="44" t="s">
        <v>0</v>
      </c>
      <c r="B4" s="38" t="s">
        <v>1</v>
      </c>
      <c r="C4" s="38" t="s">
        <v>52</v>
      </c>
      <c r="D4" s="38" t="s">
        <v>77</v>
      </c>
      <c r="E4" s="38" t="s">
        <v>2</v>
      </c>
      <c r="F4" s="38" t="s">
        <v>3</v>
      </c>
      <c r="G4" s="39"/>
    </row>
    <row r="5" spans="1:8" x14ac:dyDescent="0.3">
      <c r="A5" s="45" t="s">
        <v>19</v>
      </c>
      <c r="B5" s="9"/>
      <c r="C5" s="9"/>
      <c r="D5" s="9"/>
      <c r="E5" s="50">
        <v>24449.13</v>
      </c>
      <c r="F5" s="50">
        <f>E5</f>
        <v>24449.13</v>
      </c>
    </row>
    <row r="6" spans="1:8" ht="15.6" x14ac:dyDescent="0.3">
      <c r="A6" s="46">
        <v>45518</v>
      </c>
      <c r="B6" s="9">
        <v>200</v>
      </c>
      <c r="C6" s="9"/>
      <c r="D6" s="9"/>
      <c r="E6" s="11">
        <f t="shared" ref="E6:E69" si="0">SUM(B6:D6)</f>
        <v>200</v>
      </c>
      <c r="F6" s="41">
        <f>F5+E6</f>
        <v>24649.13</v>
      </c>
    </row>
    <row r="7" spans="1:8" ht="15.6" x14ac:dyDescent="0.3">
      <c r="A7" s="46">
        <v>45519</v>
      </c>
      <c r="B7" s="9">
        <v>100</v>
      </c>
      <c r="C7" s="9"/>
      <c r="D7" s="9"/>
      <c r="E7" s="11">
        <f t="shared" si="0"/>
        <v>100</v>
      </c>
      <c r="F7" s="41">
        <f t="shared" ref="F7:F70" si="1">F6+E7</f>
        <v>24749.13</v>
      </c>
    </row>
    <row r="8" spans="1:8" ht="15.6" x14ac:dyDescent="0.3">
      <c r="A8" s="47"/>
      <c r="B8" s="10">
        <v>160</v>
      </c>
      <c r="C8" s="50"/>
      <c r="D8" s="11"/>
      <c r="E8" s="11">
        <f t="shared" si="0"/>
        <v>160</v>
      </c>
      <c r="F8" s="41">
        <f t="shared" si="1"/>
        <v>24909.13</v>
      </c>
    </row>
    <row r="9" spans="1:8" ht="15.6" x14ac:dyDescent="0.3">
      <c r="A9" s="47"/>
      <c r="B9" s="10">
        <v>280</v>
      </c>
      <c r="C9" s="50"/>
      <c r="D9" s="9"/>
      <c r="E9" s="11">
        <f t="shared" si="0"/>
        <v>280</v>
      </c>
      <c r="F9" s="41">
        <f t="shared" si="1"/>
        <v>25189.13</v>
      </c>
      <c r="H9" s="42"/>
    </row>
    <row r="10" spans="1:8" ht="15.6" x14ac:dyDescent="0.3">
      <c r="A10" s="47">
        <v>45520</v>
      </c>
      <c r="B10" s="10">
        <v>250</v>
      </c>
      <c r="C10" s="50"/>
      <c r="D10" s="9"/>
      <c r="E10" s="11">
        <f t="shared" si="0"/>
        <v>250</v>
      </c>
      <c r="F10" s="41">
        <f t="shared" si="1"/>
        <v>25439.13</v>
      </c>
    </row>
    <row r="11" spans="1:8" ht="15.6" x14ac:dyDescent="0.3">
      <c r="A11" s="47">
        <v>45523</v>
      </c>
      <c r="B11" s="10">
        <v>340</v>
      </c>
      <c r="C11" s="50"/>
      <c r="D11" s="9"/>
      <c r="E11" s="11">
        <f t="shared" si="0"/>
        <v>340</v>
      </c>
      <c r="F11" s="41">
        <f t="shared" si="1"/>
        <v>25779.13</v>
      </c>
    </row>
    <row r="12" spans="1:8" ht="15.6" x14ac:dyDescent="0.3">
      <c r="A12" s="47"/>
      <c r="B12" s="10">
        <v>360</v>
      </c>
      <c r="C12" s="50"/>
      <c r="D12" s="9"/>
      <c r="E12" s="11">
        <f t="shared" si="0"/>
        <v>360</v>
      </c>
      <c r="F12" s="41">
        <f t="shared" si="1"/>
        <v>26139.13</v>
      </c>
    </row>
    <row r="13" spans="1:8" ht="15.6" x14ac:dyDescent="0.3">
      <c r="A13" s="47">
        <v>45524</v>
      </c>
      <c r="B13" s="10">
        <v>320</v>
      </c>
      <c r="C13" s="50"/>
      <c r="D13" s="9"/>
      <c r="E13" s="11">
        <f t="shared" si="0"/>
        <v>320</v>
      </c>
      <c r="F13" s="41">
        <f t="shared" si="1"/>
        <v>26459.13</v>
      </c>
    </row>
    <row r="14" spans="1:8" ht="15.6" x14ac:dyDescent="0.3">
      <c r="A14" s="47">
        <v>45525</v>
      </c>
      <c r="B14" s="10">
        <v>440</v>
      </c>
      <c r="C14" s="50"/>
      <c r="D14" s="9"/>
      <c r="E14" s="11">
        <f t="shared" si="0"/>
        <v>440</v>
      </c>
      <c r="F14" s="41">
        <f t="shared" si="1"/>
        <v>26899.13</v>
      </c>
    </row>
    <row r="15" spans="1:8" ht="15.6" x14ac:dyDescent="0.3">
      <c r="A15" s="47"/>
      <c r="B15" s="10">
        <v>80</v>
      </c>
      <c r="C15" s="50"/>
      <c r="D15" s="9"/>
      <c r="E15" s="11">
        <f t="shared" si="0"/>
        <v>80</v>
      </c>
      <c r="F15" s="41">
        <f t="shared" si="1"/>
        <v>26979.13</v>
      </c>
    </row>
    <row r="16" spans="1:8" ht="15.6" x14ac:dyDescent="0.3">
      <c r="A16" s="47">
        <v>45527</v>
      </c>
      <c r="B16" s="10">
        <v>320</v>
      </c>
      <c r="C16" s="50"/>
      <c r="D16" s="9"/>
      <c r="E16" s="11">
        <f t="shared" si="0"/>
        <v>320</v>
      </c>
      <c r="F16" s="41">
        <f t="shared" si="1"/>
        <v>27299.13</v>
      </c>
    </row>
    <row r="17" spans="1:6" ht="15.6" x14ac:dyDescent="0.3">
      <c r="A17" s="47"/>
      <c r="B17" s="10">
        <v>140</v>
      </c>
      <c r="C17" s="50"/>
      <c r="D17" s="9"/>
      <c r="E17" s="11">
        <f t="shared" si="0"/>
        <v>140</v>
      </c>
      <c r="F17" s="41">
        <f t="shared" si="1"/>
        <v>27439.13</v>
      </c>
    </row>
    <row r="18" spans="1:6" ht="15.6" x14ac:dyDescent="0.3">
      <c r="A18" s="47"/>
      <c r="B18" s="10">
        <v>340</v>
      </c>
      <c r="C18" s="50"/>
      <c r="D18" s="9"/>
      <c r="E18" s="11">
        <f t="shared" si="0"/>
        <v>340</v>
      </c>
      <c r="F18" s="41">
        <f t="shared" si="1"/>
        <v>27779.13</v>
      </c>
    </row>
    <row r="19" spans="1:6" ht="15.6" x14ac:dyDescent="0.3">
      <c r="A19" s="47">
        <v>45531</v>
      </c>
      <c r="B19" s="10">
        <v>100</v>
      </c>
      <c r="C19" s="50"/>
      <c r="D19" s="9"/>
      <c r="E19" s="11">
        <f t="shared" si="0"/>
        <v>100</v>
      </c>
      <c r="F19" s="41">
        <f t="shared" si="1"/>
        <v>27879.13</v>
      </c>
    </row>
    <row r="20" spans="1:6" ht="15.6" x14ac:dyDescent="0.3">
      <c r="A20" s="47"/>
      <c r="B20" s="10">
        <v>60</v>
      </c>
      <c r="C20" s="50"/>
      <c r="D20" s="9"/>
      <c r="E20" s="11">
        <f t="shared" si="0"/>
        <v>60</v>
      </c>
      <c r="F20" s="41">
        <f t="shared" si="1"/>
        <v>27939.13</v>
      </c>
    </row>
    <row r="21" spans="1:6" ht="15.6" x14ac:dyDescent="0.3">
      <c r="A21" s="47"/>
      <c r="B21" s="10">
        <v>150</v>
      </c>
      <c r="C21" s="50"/>
      <c r="D21" s="50"/>
      <c r="E21" s="11">
        <f t="shared" si="0"/>
        <v>150</v>
      </c>
      <c r="F21" s="41">
        <f t="shared" si="1"/>
        <v>28089.13</v>
      </c>
    </row>
    <row r="22" spans="1:6" ht="15.6" x14ac:dyDescent="0.3">
      <c r="A22" s="47"/>
      <c r="B22" s="10">
        <v>160</v>
      </c>
      <c r="C22" s="50"/>
      <c r="D22" s="50"/>
      <c r="E22" s="11">
        <f t="shared" si="0"/>
        <v>160</v>
      </c>
      <c r="F22" s="41">
        <f t="shared" si="1"/>
        <v>28249.13</v>
      </c>
    </row>
    <row r="23" spans="1:6" ht="15.6" x14ac:dyDescent="0.3">
      <c r="A23" s="47">
        <v>45532</v>
      </c>
      <c r="B23" s="10">
        <v>340</v>
      </c>
      <c r="C23" s="50"/>
      <c r="D23" s="50"/>
      <c r="E23" s="11">
        <f t="shared" si="0"/>
        <v>340</v>
      </c>
      <c r="F23" s="41">
        <f t="shared" si="1"/>
        <v>28589.13</v>
      </c>
    </row>
    <row r="24" spans="1:6" ht="15.6" x14ac:dyDescent="0.3">
      <c r="A24" s="47"/>
      <c r="B24" s="10">
        <v>340</v>
      </c>
      <c r="C24" s="50"/>
      <c r="D24" s="50"/>
      <c r="E24" s="11">
        <f t="shared" si="0"/>
        <v>340</v>
      </c>
      <c r="F24" s="41">
        <f t="shared" si="1"/>
        <v>28929.13</v>
      </c>
    </row>
    <row r="25" spans="1:6" ht="15.6" x14ac:dyDescent="0.3">
      <c r="A25" s="47"/>
      <c r="B25" s="10">
        <v>51.26</v>
      </c>
      <c r="C25" s="50"/>
      <c r="D25" s="50"/>
      <c r="E25" s="11">
        <f t="shared" si="0"/>
        <v>51.26</v>
      </c>
      <c r="F25" s="41">
        <f t="shared" si="1"/>
        <v>28980.39</v>
      </c>
    </row>
    <row r="26" spans="1:6" ht="15.6" x14ac:dyDescent="0.3">
      <c r="A26" s="48"/>
      <c r="B26" s="10">
        <v>260</v>
      </c>
      <c r="C26" s="50"/>
      <c r="D26" s="50"/>
      <c r="E26" s="11">
        <f t="shared" si="0"/>
        <v>260</v>
      </c>
      <c r="F26" s="41">
        <f t="shared" si="1"/>
        <v>29240.39</v>
      </c>
    </row>
    <row r="27" spans="1:6" ht="15.6" x14ac:dyDescent="0.3">
      <c r="A27" s="47">
        <v>45533</v>
      </c>
      <c r="B27" s="10">
        <v>180</v>
      </c>
      <c r="C27" s="50"/>
      <c r="D27" s="50"/>
      <c r="E27" s="11">
        <f t="shared" si="0"/>
        <v>180</v>
      </c>
      <c r="F27" s="41">
        <f t="shared" si="1"/>
        <v>29420.39</v>
      </c>
    </row>
    <row r="28" spans="1:6" ht="15.6" x14ac:dyDescent="0.3">
      <c r="A28" s="47"/>
      <c r="B28" s="10">
        <v>67.5</v>
      </c>
      <c r="C28" s="50"/>
      <c r="D28" s="50"/>
      <c r="E28" s="11">
        <f t="shared" si="0"/>
        <v>67.5</v>
      </c>
      <c r="F28" s="41">
        <f t="shared" si="1"/>
        <v>29487.89</v>
      </c>
    </row>
    <row r="29" spans="1:6" ht="15.6" x14ac:dyDescent="0.3">
      <c r="A29" s="47"/>
      <c r="B29" s="10">
        <v>120</v>
      </c>
      <c r="C29" s="50"/>
      <c r="D29" s="50"/>
      <c r="E29" s="11">
        <f t="shared" si="0"/>
        <v>120</v>
      </c>
      <c r="F29" s="41">
        <f t="shared" si="1"/>
        <v>29607.89</v>
      </c>
    </row>
    <row r="30" spans="1:6" ht="15.6" x14ac:dyDescent="0.3">
      <c r="A30" s="47">
        <v>45534</v>
      </c>
      <c r="B30" s="10">
        <v>180</v>
      </c>
      <c r="C30" s="50"/>
      <c r="D30" s="50"/>
      <c r="E30" s="11">
        <f t="shared" si="0"/>
        <v>180</v>
      </c>
      <c r="F30" s="41">
        <f t="shared" si="1"/>
        <v>29787.89</v>
      </c>
    </row>
    <row r="31" spans="1:6" ht="15.6" x14ac:dyDescent="0.3">
      <c r="A31" s="47">
        <v>45537</v>
      </c>
      <c r="B31" s="10">
        <v>320</v>
      </c>
      <c r="C31" s="50"/>
      <c r="D31" s="50"/>
      <c r="E31" s="11">
        <f t="shared" si="0"/>
        <v>320</v>
      </c>
      <c r="F31" s="41">
        <f t="shared" si="1"/>
        <v>30107.89</v>
      </c>
    </row>
    <row r="32" spans="1:6" ht="15.6" x14ac:dyDescent="0.3">
      <c r="A32" s="47"/>
      <c r="B32" s="10">
        <v>20</v>
      </c>
      <c r="C32" s="50"/>
      <c r="D32" s="50"/>
      <c r="E32" s="11">
        <f t="shared" si="0"/>
        <v>20</v>
      </c>
      <c r="F32" s="41">
        <f t="shared" si="1"/>
        <v>30127.89</v>
      </c>
    </row>
    <row r="33" spans="1:6" ht="15.6" x14ac:dyDescent="0.3">
      <c r="A33" s="47"/>
      <c r="B33" s="10">
        <v>80</v>
      </c>
      <c r="C33" s="50"/>
      <c r="D33" s="50"/>
      <c r="E33" s="11">
        <f t="shared" si="0"/>
        <v>80</v>
      </c>
      <c r="F33" s="41">
        <f t="shared" si="1"/>
        <v>30207.89</v>
      </c>
    </row>
    <row r="34" spans="1:6" ht="15.6" x14ac:dyDescent="0.3">
      <c r="A34" s="47">
        <v>45538</v>
      </c>
      <c r="B34" s="10">
        <v>260</v>
      </c>
      <c r="C34" s="50"/>
      <c r="D34" s="50"/>
      <c r="E34" s="11">
        <f t="shared" si="0"/>
        <v>260</v>
      </c>
      <c r="F34" s="41">
        <f t="shared" si="1"/>
        <v>30467.89</v>
      </c>
    </row>
    <row r="35" spans="1:6" ht="15.6" x14ac:dyDescent="0.3">
      <c r="A35" s="47"/>
      <c r="B35" s="10">
        <v>280</v>
      </c>
      <c r="C35" s="50"/>
      <c r="D35" s="50"/>
      <c r="E35" s="11">
        <f t="shared" si="0"/>
        <v>280</v>
      </c>
      <c r="F35" s="41">
        <f t="shared" si="1"/>
        <v>30747.89</v>
      </c>
    </row>
    <row r="36" spans="1:6" ht="15.6" x14ac:dyDescent="0.3">
      <c r="A36" s="47"/>
      <c r="B36" s="10">
        <v>220</v>
      </c>
      <c r="C36" s="50"/>
      <c r="D36" s="50"/>
      <c r="E36" s="11">
        <f t="shared" si="0"/>
        <v>220</v>
      </c>
      <c r="F36" s="41">
        <f t="shared" si="1"/>
        <v>30967.89</v>
      </c>
    </row>
    <row r="37" spans="1:6" ht="15.6" x14ac:dyDescent="0.3">
      <c r="A37" s="47"/>
      <c r="B37" s="10">
        <v>140</v>
      </c>
      <c r="C37" s="50"/>
      <c r="D37" s="50"/>
      <c r="E37" s="11">
        <f t="shared" si="0"/>
        <v>140</v>
      </c>
      <c r="F37" s="41">
        <f t="shared" si="1"/>
        <v>31107.89</v>
      </c>
    </row>
    <row r="38" spans="1:6" ht="15.6" x14ac:dyDescent="0.3">
      <c r="A38" s="47">
        <v>45539</v>
      </c>
      <c r="B38" s="10">
        <v>660</v>
      </c>
      <c r="C38" s="50"/>
      <c r="D38" s="50"/>
      <c r="E38" s="11">
        <f t="shared" si="0"/>
        <v>660</v>
      </c>
      <c r="F38" s="41">
        <f t="shared" si="1"/>
        <v>31767.89</v>
      </c>
    </row>
    <row r="39" spans="1:6" ht="15.6" x14ac:dyDescent="0.3">
      <c r="A39" s="47"/>
      <c r="B39" s="10">
        <v>100</v>
      </c>
      <c r="C39" s="50"/>
      <c r="D39" s="50"/>
      <c r="E39" s="11">
        <f t="shared" si="0"/>
        <v>100</v>
      </c>
      <c r="F39" s="41">
        <f t="shared" si="1"/>
        <v>31867.89</v>
      </c>
    </row>
    <row r="40" spans="1:6" ht="15.6" x14ac:dyDescent="0.3">
      <c r="A40" s="47"/>
      <c r="B40" s="10">
        <v>20</v>
      </c>
      <c r="C40" s="50"/>
      <c r="D40" s="50"/>
      <c r="E40" s="11">
        <f t="shared" si="0"/>
        <v>20</v>
      </c>
      <c r="F40" s="41">
        <f t="shared" si="1"/>
        <v>31887.89</v>
      </c>
    </row>
    <row r="41" spans="1:6" ht="15.6" x14ac:dyDescent="0.3">
      <c r="A41" s="47">
        <v>45540</v>
      </c>
      <c r="B41" s="10">
        <v>40</v>
      </c>
      <c r="C41" s="50"/>
      <c r="D41" s="50"/>
      <c r="E41" s="11">
        <f t="shared" si="0"/>
        <v>40</v>
      </c>
      <c r="F41" s="41">
        <f t="shared" si="1"/>
        <v>31927.89</v>
      </c>
    </row>
    <row r="42" spans="1:6" ht="15.6" x14ac:dyDescent="0.3">
      <c r="A42" s="47"/>
      <c r="B42" s="10">
        <v>250</v>
      </c>
      <c r="C42" s="50"/>
      <c r="D42" s="50"/>
      <c r="E42" s="11">
        <f t="shared" si="0"/>
        <v>250</v>
      </c>
      <c r="F42" s="41">
        <f t="shared" si="1"/>
        <v>32177.89</v>
      </c>
    </row>
    <row r="43" spans="1:6" ht="15.6" x14ac:dyDescent="0.3">
      <c r="A43" s="47">
        <v>45541</v>
      </c>
      <c r="B43" s="10">
        <v>240</v>
      </c>
      <c r="C43" s="50"/>
      <c r="D43" s="50"/>
      <c r="E43" s="11">
        <f t="shared" si="0"/>
        <v>240</v>
      </c>
      <c r="F43" s="41">
        <f t="shared" si="1"/>
        <v>32417.89</v>
      </c>
    </row>
    <row r="44" spans="1:6" ht="15.6" x14ac:dyDescent="0.3">
      <c r="A44" s="47">
        <v>45544</v>
      </c>
      <c r="B44" s="10">
        <v>170</v>
      </c>
      <c r="C44" s="50"/>
      <c r="D44" s="50"/>
      <c r="E44" s="11">
        <f t="shared" si="0"/>
        <v>170</v>
      </c>
      <c r="F44" s="41">
        <f t="shared" si="1"/>
        <v>32587.89</v>
      </c>
    </row>
    <row r="45" spans="1:6" ht="15.6" x14ac:dyDescent="0.3">
      <c r="A45" s="47">
        <v>45545</v>
      </c>
      <c r="B45" s="10">
        <v>240</v>
      </c>
      <c r="C45" s="50"/>
      <c r="D45" s="50"/>
      <c r="E45" s="11">
        <f t="shared" si="0"/>
        <v>240</v>
      </c>
      <c r="F45" s="41">
        <f t="shared" si="1"/>
        <v>32827.89</v>
      </c>
    </row>
    <row r="46" spans="1:6" ht="15.6" x14ac:dyDescent="0.3">
      <c r="A46" s="47"/>
      <c r="B46" s="10">
        <v>160</v>
      </c>
      <c r="C46" s="50"/>
      <c r="D46" s="50"/>
      <c r="E46" s="11">
        <f t="shared" si="0"/>
        <v>160</v>
      </c>
      <c r="F46" s="41">
        <f t="shared" si="1"/>
        <v>32987.89</v>
      </c>
    </row>
    <row r="47" spans="1:6" ht="15.6" x14ac:dyDescent="0.3">
      <c r="A47" s="47">
        <v>45546</v>
      </c>
      <c r="B47" s="10">
        <v>40</v>
      </c>
      <c r="C47" s="50"/>
      <c r="D47" s="50"/>
      <c r="E47" s="11">
        <f t="shared" si="0"/>
        <v>40</v>
      </c>
      <c r="F47" s="41">
        <f t="shared" si="1"/>
        <v>33027.89</v>
      </c>
    </row>
    <row r="48" spans="1:6" ht="15.6" x14ac:dyDescent="0.3">
      <c r="A48" s="47"/>
      <c r="B48" s="10">
        <v>100</v>
      </c>
      <c r="C48" s="50"/>
      <c r="D48" s="50"/>
      <c r="E48" s="11">
        <f t="shared" si="0"/>
        <v>100</v>
      </c>
      <c r="F48" s="41">
        <f t="shared" si="1"/>
        <v>33127.89</v>
      </c>
    </row>
    <row r="49" spans="1:6" ht="15.6" x14ac:dyDescent="0.3">
      <c r="A49" s="47">
        <v>45548</v>
      </c>
      <c r="B49" s="10">
        <v>80</v>
      </c>
      <c r="C49" s="50"/>
      <c r="D49" s="50"/>
      <c r="E49" s="11">
        <f t="shared" si="0"/>
        <v>80</v>
      </c>
      <c r="F49" s="41">
        <f t="shared" si="1"/>
        <v>33207.89</v>
      </c>
    </row>
    <row r="50" spans="1:6" ht="15.6" x14ac:dyDescent="0.3">
      <c r="A50" s="47">
        <v>45552</v>
      </c>
      <c r="B50" s="10">
        <v>480</v>
      </c>
      <c r="C50" s="50"/>
      <c r="D50" s="50"/>
      <c r="E50" s="11">
        <f t="shared" si="0"/>
        <v>480</v>
      </c>
      <c r="F50" s="41">
        <f t="shared" si="1"/>
        <v>33687.89</v>
      </c>
    </row>
    <row r="51" spans="1:6" ht="15.6" x14ac:dyDescent="0.3">
      <c r="A51" s="47"/>
      <c r="B51" s="10">
        <v>40</v>
      </c>
      <c r="C51" s="50"/>
      <c r="D51" s="50"/>
      <c r="E51" s="11">
        <f t="shared" si="0"/>
        <v>40</v>
      </c>
      <c r="F51" s="41">
        <f t="shared" si="1"/>
        <v>33727.89</v>
      </c>
    </row>
    <row r="52" spans="1:6" ht="15.6" x14ac:dyDescent="0.3">
      <c r="A52" s="47">
        <v>45553</v>
      </c>
      <c r="B52" s="10">
        <v>24</v>
      </c>
      <c r="C52" s="50"/>
      <c r="D52" s="50"/>
      <c r="E52" s="11">
        <f t="shared" si="0"/>
        <v>24</v>
      </c>
      <c r="F52" s="41">
        <f t="shared" si="1"/>
        <v>33751.89</v>
      </c>
    </row>
    <row r="53" spans="1:6" ht="15.6" x14ac:dyDescent="0.3">
      <c r="A53" s="47"/>
      <c r="B53" s="10">
        <v>160</v>
      </c>
      <c r="C53" s="50"/>
      <c r="D53" s="50"/>
      <c r="E53" s="11">
        <f t="shared" si="0"/>
        <v>160</v>
      </c>
      <c r="F53" s="41">
        <f t="shared" si="1"/>
        <v>33911.89</v>
      </c>
    </row>
    <row r="54" spans="1:6" ht="15.6" x14ac:dyDescent="0.3">
      <c r="A54" s="47">
        <v>45554</v>
      </c>
      <c r="B54" s="10">
        <v>40</v>
      </c>
      <c r="C54" s="50"/>
      <c r="D54" s="50"/>
      <c r="E54" s="11">
        <f t="shared" si="0"/>
        <v>40</v>
      </c>
      <c r="F54" s="41">
        <f t="shared" si="1"/>
        <v>33951.89</v>
      </c>
    </row>
    <row r="55" spans="1:6" ht="15.6" x14ac:dyDescent="0.3">
      <c r="A55" s="47"/>
      <c r="B55" s="10">
        <v>120</v>
      </c>
      <c r="C55" s="50"/>
      <c r="D55" s="50"/>
      <c r="E55" s="11">
        <f t="shared" si="0"/>
        <v>120</v>
      </c>
      <c r="F55" s="41">
        <f t="shared" si="1"/>
        <v>34071.89</v>
      </c>
    </row>
    <row r="56" spans="1:6" ht="15.6" x14ac:dyDescent="0.3">
      <c r="A56" s="47"/>
      <c r="B56" s="10">
        <v>20</v>
      </c>
      <c r="C56" s="50"/>
      <c r="D56" s="50"/>
      <c r="E56" s="11">
        <f t="shared" si="0"/>
        <v>20</v>
      </c>
      <c r="F56" s="41">
        <f t="shared" si="1"/>
        <v>34091.89</v>
      </c>
    </row>
    <row r="57" spans="1:6" ht="15.6" x14ac:dyDescent="0.3">
      <c r="A57" s="47"/>
      <c r="B57" s="10">
        <v>120</v>
      </c>
      <c r="C57" s="50"/>
      <c r="D57" s="50"/>
      <c r="E57" s="11">
        <f t="shared" si="0"/>
        <v>120</v>
      </c>
      <c r="F57" s="41">
        <f t="shared" si="1"/>
        <v>34211.89</v>
      </c>
    </row>
    <row r="58" spans="1:6" ht="15.6" x14ac:dyDescent="0.3">
      <c r="A58" s="47">
        <v>45555</v>
      </c>
      <c r="B58" s="10">
        <v>100</v>
      </c>
      <c r="C58" s="50"/>
      <c r="D58" s="50"/>
      <c r="E58" s="11">
        <f t="shared" si="0"/>
        <v>100</v>
      </c>
      <c r="F58" s="41">
        <f t="shared" si="1"/>
        <v>34311.89</v>
      </c>
    </row>
    <row r="59" spans="1:6" ht="15.6" x14ac:dyDescent="0.3">
      <c r="A59" s="47"/>
      <c r="B59" s="10">
        <v>160</v>
      </c>
      <c r="C59" s="50"/>
      <c r="D59" s="50"/>
      <c r="E59" s="11">
        <f t="shared" si="0"/>
        <v>160</v>
      </c>
      <c r="F59" s="41">
        <f t="shared" si="1"/>
        <v>34471.89</v>
      </c>
    </row>
    <row r="60" spans="1:6" ht="15.6" x14ac:dyDescent="0.3">
      <c r="A60" s="47">
        <v>45559</v>
      </c>
      <c r="B60" s="10">
        <v>80</v>
      </c>
      <c r="C60" s="50"/>
      <c r="D60" s="50"/>
      <c r="E60" s="11">
        <f t="shared" si="0"/>
        <v>80</v>
      </c>
      <c r="F60" s="41">
        <f t="shared" si="1"/>
        <v>34551.89</v>
      </c>
    </row>
    <row r="61" spans="1:6" ht="15.6" x14ac:dyDescent="0.3">
      <c r="A61" s="47">
        <v>45560</v>
      </c>
      <c r="B61" s="10">
        <v>40</v>
      </c>
      <c r="C61" s="50"/>
      <c r="D61" s="50"/>
      <c r="E61" s="11">
        <f t="shared" si="0"/>
        <v>40</v>
      </c>
      <c r="F61" s="41">
        <f t="shared" si="1"/>
        <v>34591.89</v>
      </c>
    </row>
    <row r="62" spans="1:6" ht="15.6" x14ac:dyDescent="0.3">
      <c r="A62" s="47">
        <v>45561</v>
      </c>
      <c r="B62" s="10">
        <v>360</v>
      </c>
      <c r="C62" s="50"/>
      <c r="D62" s="50"/>
      <c r="E62" s="11">
        <f t="shared" si="0"/>
        <v>360</v>
      </c>
      <c r="F62" s="41">
        <f t="shared" si="1"/>
        <v>34951.89</v>
      </c>
    </row>
    <row r="63" spans="1:6" ht="15.6" x14ac:dyDescent="0.3">
      <c r="A63" s="47">
        <v>45565</v>
      </c>
      <c r="B63" s="10">
        <v>40</v>
      </c>
      <c r="C63" s="50"/>
      <c r="D63" s="50"/>
      <c r="E63" s="11">
        <f t="shared" si="0"/>
        <v>40</v>
      </c>
      <c r="F63" s="41">
        <f t="shared" si="1"/>
        <v>34991.89</v>
      </c>
    </row>
    <row r="64" spans="1:6" ht="15.6" x14ac:dyDescent="0.3">
      <c r="A64" s="47"/>
      <c r="B64" s="10">
        <v>20</v>
      </c>
      <c r="C64" s="50"/>
      <c r="D64" s="50"/>
      <c r="E64" s="11">
        <f t="shared" si="0"/>
        <v>20</v>
      </c>
      <c r="F64" s="41">
        <f t="shared" si="1"/>
        <v>35011.89</v>
      </c>
    </row>
    <row r="65" spans="1:6" ht="15.6" x14ac:dyDescent="0.3">
      <c r="A65" s="47"/>
      <c r="B65" s="10">
        <v>80</v>
      </c>
      <c r="C65" s="50"/>
      <c r="D65" s="50"/>
      <c r="E65" s="11">
        <f t="shared" si="0"/>
        <v>80</v>
      </c>
      <c r="F65" s="41">
        <f t="shared" si="1"/>
        <v>35091.89</v>
      </c>
    </row>
    <row r="66" spans="1:6" ht="15.6" x14ac:dyDescent="0.3">
      <c r="A66" s="47">
        <v>45566</v>
      </c>
      <c r="B66" s="10">
        <v>120</v>
      </c>
      <c r="C66" s="50"/>
      <c r="D66" s="50"/>
      <c r="E66" s="11">
        <f t="shared" si="0"/>
        <v>120</v>
      </c>
      <c r="F66" s="41">
        <f t="shared" si="1"/>
        <v>35211.89</v>
      </c>
    </row>
    <row r="67" spans="1:6" ht="15.6" x14ac:dyDescent="0.3">
      <c r="A67" s="47"/>
      <c r="B67" s="10">
        <v>180</v>
      </c>
      <c r="C67" s="50"/>
      <c r="D67" s="50"/>
      <c r="E67" s="11">
        <f t="shared" si="0"/>
        <v>180</v>
      </c>
      <c r="F67" s="41">
        <f t="shared" si="1"/>
        <v>35391.89</v>
      </c>
    </row>
    <row r="68" spans="1:6" ht="15.6" x14ac:dyDescent="0.3">
      <c r="A68" s="47">
        <v>45567</v>
      </c>
      <c r="B68" s="10">
        <v>40</v>
      </c>
      <c r="C68" s="50"/>
      <c r="D68" s="50"/>
      <c r="E68" s="11">
        <f t="shared" si="0"/>
        <v>40</v>
      </c>
      <c r="F68" s="41">
        <f t="shared" si="1"/>
        <v>35431.89</v>
      </c>
    </row>
    <row r="69" spans="1:6" ht="15.6" x14ac:dyDescent="0.3">
      <c r="A69" s="47">
        <v>45568</v>
      </c>
      <c r="B69" s="10"/>
      <c r="C69" s="50">
        <v>5304.44</v>
      </c>
      <c r="D69" s="50"/>
      <c r="E69" s="11">
        <f t="shared" si="0"/>
        <v>5304.44</v>
      </c>
      <c r="F69" s="41">
        <f t="shared" si="1"/>
        <v>40736.33</v>
      </c>
    </row>
    <row r="70" spans="1:6" ht="15.6" x14ac:dyDescent="0.3">
      <c r="A70" s="47">
        <v>45569</v>
      </c>
      <c r="B70" s="10">
        <v>340</v>
      </c>
      <c r="C70" s="50"/>
      <c r="D70" s="50"/>
      <c r="E70" s="11">
        <f t="shared" ref="E70:E133" si="2">SUM(B70:D70)</f>
        <v>340</v>
      </c>
      <c r="F70" s="41">
        <f t="shared" si="1"/>
        <v>41076.33</v>
      </c>
    </row>
    <row r="71" spans="1:6" ht="15.6" x14ac:dyDescent="0.3">
      <c r="A71" s="47"/>
      <c r="B71" s="10">
        <v>700</v>
      </c>
      <c r="C71" s="50"/>
      <c r="D71" s="50"/>
      <c r="E71" s="11">
        <f t="shared" si="2"/>
        <v>700</v>
      </c>
      <c r="F71" s="41">
        <f t="shared" ref="F71:F132" si="3">F70+E71</f>
        <v>41776.33</v>
      </c>
    </row>
    <row r="72" spans="1:6" ht="15.6" x14ac:dyDescent="0.3">
      <c r="A72" s="47">
        <v>45572</v>
      </c>
      <c r="B72" s="10">
        <v>348</v>
      </c>
      <c r="C72" s="50"/>
      <c r="D72" s="50"/>
      <c r="E72" s="11">
        <f t="shared" si="2"/>
        <v>348</v>
      </c>
      <c r="F72" s="41">
        <f t="shared" si="3"/>
        <v>42124.33</v>
      </c>
    </row>
    <row r="73" spans="1:6" ht="15.6" x14ac:dyDescent="0.3">
      <c r="A73" s="47">
        <v>45573</v>
      </c>
      <c r="B73" s="10">
        <v>360</v>
      </c>
      <c r="C73" s="50"/>
      <c r="D73" s="50"/>
      <c r="E73" s="11">
        <f t="shared" si="2"/>
        <v>360</v>
      </c>
      <c r="F73" s="41">
        <f t="shared" si="3"/>
        <v>42484.33</v>
      </c>
    </row>
    <row r="74" spans="1:6" ht="15.6" x14ac:dyDescent="0.3">
      <c r="A74" s="47">
        <v>45575</v>
      </c>
      <c r="B74" s="10">
        <v>72.5</v>
      </c>
      <c r="C74" s="50"/>
      <c r="D74" s="50"/>
      <c r="E74" s="11">
        <f t="shared" si="2"/>
        <v>72.5</v>
      </c>
      <c r="F74" s="41">
        <f t="shared" si="3"/>
        <v>42556.83</v>
      </c>
    </row>
    <row r="75" spans="1:6" ht="15.6" x14ac:dyDescent="0.3">
      <c r="A75" s="47">
        <v>45582</v>
      </c>
      <c r="B75" s="10">
        <v>120</v>
      </c>
      <c r="C75" s="50"/>
      <c r="D75" s="50"/>
      <c r="E75" s="11">
        <f t="shared" si="2"/>
        <v>120</v>
      </c>
      <c r="F75" s="41">
        <f t="shared" si="3"/>
        <v>42676.83</v>
      </c>
    </row>
    <row r="76" spans="1:6" ht="15.6" x14ac:dyDescent="0.3">
      <c r="A76" s="47"/>
      <c r="B76" s="10">
        <v>180</v>
      </c>
      <c r="C76" s="50"/>
      <c r="D76" s="50"/>
      <c r="E76" s="11">
        <f t="shared" si="2"/>
        <v>180</v>
      </c>
      <c r="F76" s="41">
        <f t="shared" si="3"/>
        <v>42856.83</v>
      </c>
    </row>
    <row r="77" spans="1:6" ht="15.6" x14ac:dyDescent="0.3">
      <c r="A77" s="47">
        <v>45583</v>
      </c>
      <c r="B77" s="10">
        <v>170</v>
      </c>
      <c r="C77" s="50"/>
      <c r="D77" s="50"/>
      <c r="E77" s="11">
        <f t="shared" si="2"/>
        <v>170</v>
      </c>
      <c r="F77" s="41">
        <f t="shared" si="3"/>
        <v>43026.83</v>
      </c>
    </row>
    <row r="78" spans="1:6" ht="15.6" x14ac:dyDescent="0.3">
      <c r="A78" s="47"/>
      <c r="B78" s="10">
        <v>180</v>
      </c>
      <c r="C78" s="50"/>
      <c r="D78" s="50"/>
      <c r="E78" s="11">
        <f t="shared" si="2"/>
        <v>180</v>
      </c>
      <c r="F78" s="41">
        <f t="shared" si="3"/>
        <v>43206.83</v>
      </c>
    </row>
    <row r="79" spans="1:6" ht="15.6" x14ac:dyDescent="0.3">
      <c r="A79" s="47"/>
      <c r="B79" s="10">
        <v>180</v>
      </c>
      <c r="C79" s="50"/>
      <c r="D79" s="50"/>
      <c r="E79" s="11">
        <f t="shared" si="2"/>
        <v>180</v>
      </c>
      <c r="F79" s="41">
        <f t="shared" si="3"/>
        <v>43386.83</v>
      </c>
    </row>
    <row r="80" spans="1:6" ht="15.6" x14ac:dyDescent="0.3">
      <c r="A80" s="47">
        <v>45586</v>
      </c>
      <c r="B80" s="10">
        <v>360</v>
      </c>
      <c r="C80" s="50"/>
      <c r="D80" s="50"/>
      <c r="E80" s="11">
        <f t="shared" si="2"/>
        <v>360</v>
      </c>
      <c r="F80" s="41">
        <f t="shared" si="3"/>
        <v>43746.83</v>
      </c>
    </row>
    <row r="81" spans="1:6" ht="15.6" x14ac:dyDescent="0.3">
      <c r="A81" s="47"/>
      <c r="B81" s="34">
        <v>80</v>
      </c>
      <c r="C81" s="50"/>
      <c r="D81" s="50"/>
      <c r="E81" s="11">
        <f t="shared" si="2"/>
        <v>80</v>
      </c>
      <c r="F81" s="41">
        <f t="shared" si="3"/>
        <v>43826.83</v>
      </c>
    </row>
    <row r="82" spans="1:6" ht="15.6" x14ac:dyDescent="0.3">
      <c r="A82" s="47"/>
      <c r="B82" s="10">
        <v>180</v>
      </c>
      <c r="C82" s="50"/>
      <c r="D82" s="50"/>
      <c r="E82" s="11">
        <f t="shared" si="2"/>
        <v>180</v>
      </c>
      <c r="F82" s="41">
        <f t="shared" si="3"/>
        <v>44006.83</v>
      </c>
    </row>
    <row r="83" spans="1:6" ht="15.6" x14ac:dyDescent="0.3">
      <c r="A83" s="47"/>
      <c r="B83" s="10">
        <v>320</v>
      </c>
      <c r="C83" s="50"/>
      <c r="D83" s="50"/>
      <c r="E83" s="11">
        <f t="shared" si="2"/>
        <v>320</v>
      </c>
      <c r="F83" s="41">
        <f t="shared" si="3"/>
        <v>44326.83</v>
      </c>
    </row>
    <row r="84" spans="1:6" ht="15.6" x14ac:dyDescent="0.3">
      <c r="A84" s="47"/>
      <c r="B84" s="10">
        <v>360</v>
      </c>
      <c r="C84" s="50"/>
      <c r="D84" s="50"/>
      <c r="E84" s="11">
        <f t="shared" si="2"/>
        <v>360</v>
      </c>
      <c r="F84" s="41">
        <f t="shared" si="3"/>
        <v>44686.83</v>
      </c>
    </row>
    <row r="85" spans="1:6" ht="15.6" x14ac:dyDescent="0.3">
      <c r="A85" s="47"/>
      <c r="B85" s="10">
        <v>170</v>
      </c>
      <c r="C85" s="50"/>
      <c r="D85" s="50"/>
      <c r="E85" s="11">
        <f t="shared" si="2"/>
        <v>170</v>
      </c>
      <c r="F85" s="41">
        <f t="shared" si="3"/>
        <v>44856.83</v>
      </c>
    </row>
    <row r="86" spans="1:6" ht="15.6" x14ac:dyDescent="0.3">
      <c r="A86" s="47"/>
      <c r="B86" s="10">
        <v>360</v>
      </c>
      <c r="C86" s="50"/>
      <c r="D86" s="50"/>
      <c r="E86" s="11">
        <f t="shared" si="2"/>
        <v>360</v>
      </c>
      <c r="F86" s="41">
        <f t="shared" si="3"/>
        <v>45216.83</v>
      </c>
    </row>
    <row r="87" spans="1:6" ht="15.6" x14ac:dyDescent="0.3">
      <c r="A87" s="47">
        <v>45587</v>
      </c>
      <c r="B87" s="10"/>
      <c r="C87" s="50">
        <v>628.32000000000005</v>
      </c>
      <c r="D87" s="50"/>
      <c r="E87" s="11">
        <f t="shared" si="2"/>
        <v>628.32000000000005</v>
      </c>
      <c r="F87" s="41">
        <f t="shared" si="3"/>
        <v>45845.15</v>
      </c>
    </row>
    <row r="88" spans="1:6" ht="15.6" x14ac:dyDescent="0.3">
      <c r="A88" s="47"/>
      <c r="B88" s="10">
        <v>170</v>
      </c>
      <c r="C88" s="50"/>
      <c r="D88" s="50"/>
      <c r="E88" s="11">
        <f t="shared" si="2"/>
        <v>170</v>
      </c>
      <c r="F88" s="41">
        <f t="shared" si="3"/>
        <v>46015.15</v>
      </c>
    </row>
    <row r="89" spans="1:6" ht="15.6" x14ac:dyDescent="0.3">
      <c r="A89" s="47">
        <v>45588</v>
      </c>
      <c r="B89" s="10">
        <v>40</v>
      </c>
      <c r="C89" s="50"/>
      <c r="D89" s="50"/>
      <c r="E89" s="11">
        <f t="shared" si="2"/>
        <v>40</v>
      </c>
      <c r="F89" s="41">
        <f t="shared" si="3"/>
        <v>46055.15</v>
      </c>
    </row>
    <row r="90" spans="1:6" ht="15.6" x14ac:dyDescent="0.3">
      <c r="A90" s="47"/>
      <c r="B90" s="10">
        <v>360</v>
      </c>
      <c r="C90" s="50"/>
      <c r="D90" s="50"/>
      <c r="E90" s="11">
        <f t="shared" si="2"/>
        <v>360</v>
      </c>
      <c r="F90" s="41">
        <f t="shared" si="3"/>
        <v>46415.15</v>
      </c>
    </row>
    <row r="91" spans="1:6" ht="15.6" x14ac:dyDescent="0.3">
      <c r="A91" s="47"/>
      <c r="B91" s="10">
        <v>360</v>
      </c>
      <c r="C91" s="50"/>
      <c r="D91" s="50"/>
      <c r="E91" s="11">
        <f t="shared" si="2"/>
        <v>360</v>
      </c>
      <c r="F91" s="41">
        <f t="shared" si="3"/>
        <v>46775.15</v>
      </c>
    </row>
    <row r="92" spans="1:6" ht="15.6" x14ac:dyDescent="0.3">
      <c r="A92" s="47">
        <v>45593</v>
      </c>
      <c r="B92" s="10">
        <v>320</v>
      </c>
      <c r="C92" s="50"/>
      <c r="D92" s="50"/>
      <c r="E92" s="11">
        <f t="shared" si="2"/>
        <v>320</v>
      </c>
      <c r="F92" s="41">
        <f t="shared" si="3"/>
        <v>47095.15</v>
      </c>
    </row>
    <row r="93" spans="1:6" ht="15.6" x14ac:dyDescent="0.3">
      <c r="A93" s="47"/>
      <c r="B93" s="10">
        <v>520</v>
      </c>
      <c r="C93" s="50"/>
      <c r="D93" s="50"/>
      <c r="E93" s="11">
        <f t="shared" si="2"/>
        <v>520</v>
      </c>
      <c r="F93" s="41">
        <f t="shared" si="3"/>
        <v>47615.15</v>
      </c>
    </row>
    <row r="94" spans="1:6" ht="15.6" x14ac:dyDescent="0.3">
      <c r="A94" s="47"/>
      <c r="B94" s="10">
        <v>20</v>
      </c>
      <c r="C94" s="50"/>
      <c r="D94" s="50"/>
      <c r="E94" s="11">
        <f t="shared" si="2"/>
        <v>20</v>
      </c>
      <c r="F94" s="41">
        <f t="shared" si="3"/>
        <v>47635.15</v>
      </c>
    </row>
    <row r="95" spans="1:6" ht="15.6" x14ac:dyDescent="0.3">
      <c r="A95" s="47"/>
      <c r="B95" s="10">
        <v>160</v>
      </c>
      <c r="C95" s="50"/>
      <c r="D95" s="50"/>
      <c r="E95" s="11">
        <f t="shared" si="2"/>
        <v>160</v>
      </c>
      <c r="F95" s="41">
        <f t="shared" si="3"/>
        <v>47795.15</v>
      </c>
    </row>
    <row r="96" spans="1:6" ht="15.6" x14ac:dyDescent="0.3">
      <c r="A96" s="47">
        <v>45594</v>
      </c>
      <c r="B96" s="10">
        <v>360</v>
      </c>
      <c r="C96" s="50"/>
      <c r="D96" s="50"/>
      <c r="E96" s="11">
        <f t="shared" si="2"/>
        <v>360</v>
      </c>
      <c r="F96" s="41">
        <f t="shared" si="3"/>
        <v>48155.15</v>
      </c>
    </row>
    <row r="97" spans="1:6" ht="15.6" x14ac:dyDescent="0.3">
      <c r="A97" s="47"/>
      <c r="B97" s="10">
        <v>200</v>
      </c>
      <c r="C97" s="50"/>
      <c r="D97" s="50"/>
      <c r="E97" s="11">
        <f t="shared" si="2"/>
        <v>200</v>
      </c>
      <c r="F97" s="41">
        <f t="shared" si="3"/>
        <v>48355.15</v>
      </c>
    </row>
    <row r="98" spans="1:6" ht="15.6" x14ac:dyDescent="0.3">
      <c r="A98" s="47"/>
      <c r="B98" s="10">
        <v>180</v>
      </c>
      <c r="C98" s="50"/>
      <c r="D98" s="50"/>
      <c r="E98" s="11">
        <f t="shared" si="2"/>
        <v>180</v>
      </c>
      <c r="F98" s="41">
        <f t="shared" si="3"/>
        <v>48535.15</v>
      </c>
    </row>
    <row r="99" spans="1:6" ht="15.6" x14ac:dyDescent="0.3">
      <c r="A99" s="47">
        <v>45595</v>
      </c>
      <c r="B99" s="10">
        <v>320</v>
      </c>
      <c r="C99" s="50"/>
      <c r="D99" s="50"/>
      <c r="E99" s="11">
        <f t="shared" si="2"/>
        <v>320</v>
      </c>
      <c r="F99" s="41">
        <f t="shared" si="3"/>
        <v>48855.15</v>
      </c>
    </row>
    <row r="100" spans="1:6" ht="15.6" x14ac:dyDescent="0.3">
      <c r="A100" s="47">
        <v>45596</v>
      </c>
      <c r="B100" s="10">
        <v>340</v>
      </c>
      <c r="C100" s="50"/>
      <c r="D100" s="50"/>
      <c r="E100" s="11">
        <f t="shared" si="2"/>
        <v>340</v>
      </c>
      <c r="F100" s="41">
        <f t="shared" si="3"/>
        <v>49195.15</v>
      </c>
    </row>
    <row r="101" spans="1:6" ht="15.6" x14ac:dyDescent="0.3">
      <c r="A101" s="47"/>
      <c r="B101" s="10">
        <v>40</v>
      </c>
      <c r="C101" s="50"/>
      <c r="D101" s="50"/>
      <c r="E101" s="11">
        <f t="shared" si="2"/>
        <v>40</v>
      </c>
      <c r="F101" s="41">
        <f t="shared" si="3"/>
        <v>49235.15</v>
      </c>
    </row>
    <row r="102" spans="1:6" ht="15.6" x14ac:dyDescent="0.3">
      <c r="A102" s="47"/>
      <c r="B102" s="10">
        <v>160</v>
      </c>
      <c r="C102" s="50"/>
      <c r="D102" s="50"/>
      <c r="E102" s="11">
        <f t="shared" si="2"/>
        <v>160</v>
      </c>
      <c r="F102" s="41">
        <f t="shared" si="3"/>
        <v>49395.15</v>
      </c>
    </row>
    <row r="103" spans="1:6" ht="15.6" x14ac:dyDescent="0.3">
      <c r="A103" s="47">
        <v>45600</v>
      </c>
      <c r="B103" s="10">
        <v>20</v>
      </c>
      <c r="C103" s="50"/>
      <c r="D103" s="50"/>
      <c r="E103" s="11">
        <f t="shared" si="2"/>
        <v>20</v>
      </c>
      <c r="F103" s="41">
        <f t="shared" si="3"/>
        <v>49415.15</v>
      </c>
    </row>
    <row r="104" spans="1:6" ht="15.6" x14ac:dyDescent="0.3">
      <c r="A104" s="47">
        <v>45601</v>
      </c>
      <c r="B104" s="10">
        <v>140</v>
      </c>
      <c r="C104" s="50"/>
      <c r="D104" s="50"/>
      <c r="E104" s="11">
        <f t="shared" si="2"/>
        <v>140</v>
      </c>
      <c r="F104" s="41">
        <f t="shared" si="3"/>
        <v>49555.15</v>
      </c>
    </row>
    <row r="105" spans="1:6" ht="15.6" x14ac:dyDescent="0.3">
      <c r="A105" s="47"/>
      <c r="B105" s="10">
        <v>40</v>
      </c>
      <c r="C105" s="50"/>
      <c r="D105" s="50"/>
      <c r="E105" s="11">
        <f t="shared" si="2"/>
        <v>40</v>
      </c>
      <c r="F105" s="41">
        <f t="shared" si="3"/>
        <v>49595.15</v>
      </c>
    </row>
    <row r="106" spans="1:6" ht="15.6" x14ac:dyDescent="0.3">
      <c r="A106" s="47"/>
      <c r="B106" s="10">
        <v>120</v>
      </c>
      <c r="C106" s="50"/>
      <c r="D106" s="50"/>
      <c r="E106" s="11">
        <f t="shared" si="2"/>
        <v>120</v>
      </c>
      <c r="F106" s="41">
        <f t="shared" si="3"/>
        <v>49715.15</v>
      </c>
    </row>
    <row r="107" spans="1:6" ht="15.6" x14ac:dyDescent="0.3">
      <c r="A107" s="47">
        <v>45602</v>
      </c>
      <c r="B107" s="10">
        <v>180</v>
      </c>
      <c r="C107" s="50"/>
      <c r="D107" s="50"/>
      <c r="E107" s="11">
        <f t="shared" si="2"/>
        <v>180</v>
      </c>
      <c r="F107" s="41">
        <f t="shared" si="3"/>
        <v>49895.15</v>
      </c>
    </row>
    <row r="108" spans="1:6" ht="15.6" x14ac:dyDescent="0.3">
      <c r="A108" s="47">
        <v>44142</v>
      </c>
      <c r="B108" s="10">
        <v>200</v>
      </c>
      <c r="C108" s="50"/>
      <c r="D108" s="50"/>
      <c r="E108" s="11">
        <f t="shared" si="2"/>
        <v>200</v>
      </c>
      <c r="F108" s="41">
        <f t="shared" si="3"/>
        <v>50095.15</v>
      </c>
    </row>
    <row r="109" spans="1:6" ht="15.6" x14ac:dyDescent="0.3">
      <c r="A109" s="47"/>
      <c r="B109" s="10">
        <v>40</v>
      </c>
      <c r="C109" s="50"/>
      <c r="D109" s="50"/>
      <c r="E109" s="11">
        <f t="shared" si="2"/>
        <v>40</v>
      </c>
      <c r="F109" s="41">
        <f t="shared" si="3"/>
        <v>50135.15</v>
      </c>
    </row>
    <row r="110" spans="1:6" ht="15.6" x14ac:dyDescent="0.3">
      <c r="A110" s="47">
        <v>45604</v>
      </c>
      <c r="B110" s="10">
        <v>20</v>
      </c>
      <c r="C110" s="50"/>
      <c r="D110" s="50"/>
      <c r="E110" s="11">
        <f t="shared" si="2"/>
        <v>20</v>
      </c>
      <c r="F110" s="41">
        <f t="shared" si="3"/>
        <v>50155.15</v>
      </c>
    </row>
    <row r="111" spans="1:6" ht="15.6" x14ac:dyDescent="0.3">
      <c r="A111" s="47">
        <v>45607</v>
      </c>
      <c r="B111" s="10">
        <v>20</v>
      </c>
      <c r="C111" s="50"/>
      <c r="D111" s="50"/>
      <c r="E111" s="11">
        <f t="shared" si="2"/>
        <v>20</v>
      </c>
      <c r="F111" s="41">
        <f t="shared" si="3"/>
        <v>50175.15</v>
      </c>
    </row>
    <row r="112" spans="1:6" ht="15.6" x14ac:dyDescent="0.3">
      <c r="A112" s="47"/>
      <c r="B112" s="10">
        <v>250</v>
      </c>
      <c r="C112" s="50"/>
      <c r="D112" s="50"/>
      <c r="E112" s="11">
        <f t="shared" si="2"/>
        <v>250</v>
      </c>
      <c r="F112" s="41">
        <f t="shared" si="3"/>
        <v>50425.15</v>
      </c>
    </row>
    <row r="113" spans="1:8" ht="15.6" x14ac:dyDescent="0.3">
      <c r="A113" s="47">
        <v>45608</v>
      </c>
      <c r="B113" s="10">
        <v>60</v>
      </c>
      <c r="C113" s="50"/>
      <c r="D113" s="50"/>
      <c r="E113" s="11">
        <f t="shared" si="2"/>
        <v>60</v>
      </c>
      <c r="F113" s="41">
        <f t="shared" si="3"/>
        <v>50485.15</v>
      </c>
    </row>
    <row r="114" spans="1:8" ht="15.6" x14ac:dyDescent="0.3">
      <c r="A114" s="47">
        <v>45610</v>
      </c>
      <c r="B114" s="10">
        <v>40</v>
      </c>
      <c r="C114" s="50"/>
      <c r="D114" s="50"/>
      <c r="E114" s="11">
        <f t="shared" si="2"/>
        <v>40</v>
      </c>
      <c r="F114" s="41">
        <f t="shared" si="3"/>
        <v>50525.15</v>
      </c>
    </row>
    <row r="115" spans="1:8" ht="15.6" x14ac:dyDescent="0.3">
      <c r="A115" s="47"/>
      <c r="B115" s="10">
        <v>80</v>
      </c>
      <c r="C115" s="50"/>
      <c r="D115" s="50"/>
      <c r="E115" s="11">
        <f t="shared" si="2"/>
        <v>80</v>
      </c>
      <c r="F115" s="41">
        <f t="shared" si="3"/>
        <v>50605.15</v>
      </c>
      <c r="H115" s="42"/>
    </row>
    <row r="116" spans="1:8" ht="15.6" x14ac:dyDescent="0.3">
      <c r="A116" s="47"/>
      <c r="B116" s="10">
        <v>160</v>
      </c>
      <c r="C116" s="50"/>
      <c r="D116" s="50"/>
      <c r="E116" s="11">
        <f t="shared" si="2"/>
        <v>160</v>
      </c>
      <c r="F116" s="41">
        <f t="shared" si="3"/>
        <v>50765.15</v>
      </c>
    </row>
    <row r="117" spans="1:8" ht="15.6" x14ac:dyDescent="0.3">
      <c r="A117" s="47" t="s">
        <v>86</v>
      </c>
      <c r="B117" s="10">
        <v>20</v>
      </c>
      <c r="C117" s="50"/>
      <c r="D117" s="50"/>
      <c r="E117" s="11">
        <f t="shared" si="2"/>
        <v>20</v>
      </c>
      <c r="F117" s="41">
        <f t="shared" si="3"/>
        <v>50785.15</v>
      </c>
    </row>
    <row r="118" spans="1:8" ht="15.6" x14ac:dyDescent="0.3">
      <c r="A118" s="47"/>
      <c r="B118" s="10">
        <v>360</v>
      </c>
      <c r="C118" s="50"/>
      <c r="D118" s="50"/>
      <c r="E118" s="11">
        <f t="shared" si="2"/>
        <v>360</v>
      </c>
      <c r="F118" s="41">
        <f t="shared" si="3"/>
        <v>51145.15</v>
      </c>
    </row>
    <row r="119" spans="1:8" ht="15.6" x14ac:dyDescent="0.3">
      <c r="A119" s="47"/>
      <c r="B119" s="10">
        <v>520</v>
      </c>
      <c r="C119" s="50"/>
      <c r="D119" s="50"/>
      <c r="E119" s="11">
        <f t="shared" si="2"/>
        <v>520</v>
      </c>
      <c r="F119" s="41">
        <f t="shared" si="3"/>
        <v>51665.15</v>
      </c>
    </row>
    <row r="120" spans="1:8" ht="15.6" x14ac:dyDescent="0.3">
      <c r="A120" s="47">
        <v>45614</v>
      </c>
      <c r="B120" s="10">
        <v>160</v>
      </c>
      <c r="C120" s="50"/>
      <c r="D120" s="50"/>
      <c r="E120" s="11">
        <f t="shared" si="2"/>
        <v>160</v>
      </c>
      <c r="F120" s="41">
        <f t="shared" si="3"/>
        <v>51825.15</v>
      </c>
    </row>
    <row r="121" spans="1:8" ht="15.6" x14ac:dyDescent="0.3">
      <c r="A121" s="47">
        <v>45615</v>
      </c>
      <c r="B121" s="10">
        <v>170</v>
      </c>
      <c r="C121" s="50"/>
      <c r="D121" s="50"/>
      <c r="E121" s="11">
        <f t="shared" si="2"/>
        <v>170</v>
      </c>
      <c r="F121" s="41">
        <f t="shared" si="3"/>
        <v>51995.15</v>
      </c>
    </row>
    <row r="122" spans="1:8" ht="15.6" x14ac:dyDescent="0.3">
      <c r="A122" s="47">
        <v>45616</v>
      </c>
      <c r="B122" s="10">
        <v>170</v>
      </c>
      <c r="C122" s="50"/>
      <c r="D122" s="50"/>
      <c r="E122" s="11">
        <f t="shared" si="2"/>
        <v>170</v>
      </c>
      <c r="F122" s="41">
        <f t="shared" si="3"/>
        <v>52165.15</v>
      </c>
    </row>
    <row r="123" spans="1:8" ht="15.6" x14ac:dyDescent="0.3">
      <c r="A123" s="47"/>
      <c r="B123" s="10">
        <v>20</v>
      </c>
      <c r="C123" s="50"/>
      <c r="D123" s="50"/>
      <c r="E123" s="11">
        <f t="shared" si="2"/>
        <v>20</v>
      </c>
      <c r="F123" s="41">
        <f t="shared" si="3"/>
        <v>52185.15</v>
      </c>
    </row>
    <row r="124" spans="1:8" ht="15.6" x14ac:dyDescent="0.3">
      <c r="A124" s="47">
        <v>45617</v>
      </c>
      <c r="B124" s="10"/>
      <c r="C124" s="50">
        <v>221.12</v>
      </c>
      <c r="D124" s="50"/>
      <c r="E124" s="11">
        <f t="shared" si="2"/>
        <v>221.12</v>
      </c>
      <c r="F124" s="41">
        <f t="shared" si="3"/>
        <v>52406.270000000004</v>
      </c>
    </row>
    <row r="125" spans="1:8" ht="15.6" x14ac:dyDescent="0.3">
      <c r="A125" s="47"/>
      <c r="B125" s="10">
        <v>40</v>
      </c>
      <c r="C125" s="50"/>
      <c r="D125" s="50"/>
      <c r="E125" s="11">
        <f t="shared" si="2"/>
        <v>40</v>
      </c>
      <c r="F125" s="41">
        <f t="shared" si="3"/>
        <v>52446.270000000004</v>
      </c>
    </row>
    <row r="126" spans="1:8" ht="15.6" x14ac:dyDescent="0.3">
      <c r="A126" s="47"/>
      <c r="B126" s="10">
        <v>40</v>
      </c>
      <c r="C126" s="50"/>
      <c r="D126" s="50"/>
      <c r="E126" s="11">
        <f t="shared" si="2"/>
        <v>40</v>
      </c>
      <c r="F126" s="41">
        <f t="shared" si="3"/>
        <v>52486.270000000004</v>
      </c>
    </row>
    <row r="127" spans="1:8" ht="15.6" x14ac:dyDescent="0.3">
      <c r="A127" s="47">
        <v>45621</v>
      </c>
      <c r="B127" s="10">
        <v>20</v>
      </c>
      <c r="C127" s="50"/>
      <c r="D127" s="50"/>
      <c r="E127" s="11">
        <f t="shared" si="2"/>
        <v>20</v>
      </c>
      <c r="F127" s="41">
        <f t="shared" si="3"/>
        <v>52506.270000000004</v>
      </c>
    </row>
    <row r="128" spans="1:8" ht="15.6" x14ac:dyDescent="0.3">
      <c r="A128" s="47"/>
      <c r="B128" s="10">
        <v>170</v>
      </c>
      <c r="C128" s="50"/>
      <c r="D128" s="50"/>
      <c r="E128" s="11">
        <f t="shared" si="2"/>
        <v>170</v>
      </c>
      <c r="F128" s="41">
        <f t="shared" si="3"/>
        <v>52676.270000000004</v>
      </c>
    </row>
    <row r="129" spans="1:6" ht="15.6" x14ac:dyDescent="0.3">
      <c r="A129" s="47"/>
      <c r="B129" s="10">
        <v>280</v>
      </c>
      <c r="C129" s="42"/>
      <c r="D129" s="50"/>
      <c r="E129" s="11">
        <f t="shared" si="2"/>
        <v>280</v>
      </c>
      <c r="F129" s="41">
        <f t="shared" si="3"/>
        <v>52956.270000000004</v>
      </c>
    </row>
    <row r="130" spans="1:6" ht="15.6" x14ac:dyDescent="0.3">
      <c r="A130" s="47">
        <v>45624</v>
      </c>
      <c r="B130" s="10">
        <v>40</v>
      </c>
      <c r="C130" s="50"/>
      <c r="D130" s="50"/>
      <c r="E130" s="11">
        <f t="shared" si="2"/>
        <v>40</v>
      </c>
      <c r="F130" s="41">
        <f t="shared" si="3"/>
        <v>52996.270000000004</v>
      </c>
    </row>
    <row r="131" spans="1:6" ht="15.6" x14ac:dyDescent="0.3">
      <c r="A131" s="47">
        <v>45628</v>
      </c>
      <c r="B131" s="10">
        <v>20</v>
      </c>
      <c r="C131" s="50"/>
      <c r="D131" s="50"/>
      <c r="E131" s="11">
        <f t="shared" si="2"/>
        <v>20</v>
      </c>
      <c r="F131" s="41">
        <f t="shared" si="3"/>
        <v>53016.270000000004</v>
      </c>
    </row>
    <row r="132" spans="1:6" ht="15.6" x14ac:dyDescent="0.3">
      <c r="A132" s="47">
        <v>45630</v>
      </c>
      <c r="B132" s="10">
        <v>10</v>
      </c>
      <c r="C132" s="50"/>
      <c r="D132" s="50"/>
      <c r="E132" s="11">
        <f t="shared" si="2"/>
        <v>10</v>
      </c>
      <c r="F132" s="41">
        <f t="shared" si="3"/>
        <v>53026.270000000004</v>
      </c>
    </row>
    <row r="133" spans="1:6" ht="15.6" x14ac:dyDescent="0.3">
      <c r="A133" s="47">
        <v>45631</v>
      </c>
      <c r="B133" s="10"/>
      <c r="C133" s="50">
        <v>1597.01</v>
      </c>
      <c r="D133" s="50"/>
      <c r="E133" s="11">
        <f t="shared" si="2"/>
        <v>1597.01</v>
      </c>
      <c r="F133" s="41">
        <f t="shared" ref="F133:F170" si="4">F132+E133</f>
        <v>54623.280000000006</v>
      </c>
    </row>
    <row r="134" spans="1:6" ht="15.6" x14ac:dyDescent="0.3">
      <c r="A134" s="47"/>
      <c r="B134" s="10">
        <v>40</v>
      </c>
      <c r="C134" s="50"/>
      <c r="D134" s="50"/>
      <c r="E134" s="11">
        <f t="shared" ref="E134:E197" si="5">SUM(B134:D134)</f>
        <v>40</v>
      </c>
      <c r="F134" s="41">
        <f t="shared" si="4"/>
        <v>54663.280000000006</v>
      </c>
    </row>
    <row r="135" spans="1:6" ht="15.6" x14ac:dyDescent="0.3">
      <c r="A135" s="47">
        <v>45637</v>
      </c>
      <c r="B135" s="10">
        <v>80</v>
      </c>
      <c r="C135" s="50"/>
      <c r="D135" s="50"/>
      <c r="E135" s="11">
        <f t="shared" si="5"/>
        <v>80</v>
      </c>
      <c r="F135" s="41">
        <f t="shared" si="4"/>
        <v>54743.280000000006</v>
      </c>
    </row>
    <row r="136" spans="1:6" ht="15.6" x14ac:dyDescent="0.3">
      <c r="A136" s="47"/>
      <c r="B136" s="10">
        <v>10</v>
      </c>
      <c r="C136" s="50"/>
      <c r="D136" s="50"/>
      <c r="E136" s="11">
        <f t="shared" si="5"/>
        <v>10</v>
      </c>
      <c r="F136" s="41">
        <f t="shared" si="4"/>
        <v>54753.280000000006</v>
      </c>
    </row>
    <row r="137" spans="1:6" ht="15.6" x14ac:dyDescent="0.3">
      <c r="A137" s="47"/>
      <c r="B137" s="10">
        <v>20</v>
      </c>
      <c r="C137" s="50"/>
      <c r="D137" s="50"/>
      <c r="E137" s="11">
        <f t="shared" si="5"/>
        <v>20</v>
      </c>
      <c r="F137" s="41">
        <f t="shared" si="4"/>
        <v>54773.280000000006</v>
      </c>
    </row>
    <row r="138" spans="1:6" ht="15.6" x14ac:dyDescent="0.3">
      <c r="A138" s="47">
        <v>45642</v>
      </c>
      <c r="B138" s="10">
        <v>460</v>
      </c>
      <c r="C138" s="50"/>
      <c r="D138" s="50"/>
      <c r="E138" s="11">
        <f t="shared" si="5"/>
        <v>460</v>
      </c>
      <c r="F138" s="41">
        <f t="shared" si="4"/>
        <v>55233.280000000006</v>
      </c>
    </row>
    <row r="139" spans="1:6" ht="15.6" x14ac:dyDescent="0.3">
      <c r="A139" s="47"/>
      <c r="B139" s="10">
        <v>180</v>
      </c>
      <c r="C139" s="50"/>
      <c r="D139" s="50"/>
      <c r="E139" s="11">
        <f t="shared" si="5"/>
        <v>180</v>
      </c>
      <c r="F139" s="41">
        <f t="shared" si="4"/>
        <v>55413.280000000006</v>
      </c>
    </row>
    <row r="140" spans="1:6" ht="15.6" x14ac:dyDescent="0.3">
      <c r="A140" s="47">
        <v>45645</v>
      </c>
      <c r="B140" s="10">
        <v>480</v>
      </c>
      <c r="C140" s="50"/>
      <c r="D140" s="50"/>
      <c r="E140" s="11">
        <f t="shared" si="5"/>
        <v>480</v>
      </c>
      <c r="F140" s="41">
        <f t="shared" si="4"/>
        <v>55893.280000000006</v>
      </c>
    </row>
    <row r="141" spans="1:6" ht="15.6" x14ac:dyDescent="0.3">
      <c r="A141" s="47">
        <v>45653</v>
      </c>
      <c r="B141" s="10">
        <v>240</v>
      </c>
      <c r="C141" s="50"/>
      <c r="D141" s="50"/>
      <c r="E141" s="11">
        <f t="shared" si="5"/>
        <v>240</v>
      </c>
      <c r="F141" s="41">
        <f t="shared" si="4"/>
        <v>56133.280000000006</v>
      </c>
    </row>
    <row r="142" spans="1:6" ht="15.6" x14ac:dyDescent="0.3">
      <c r="A142" s="47">
        <v>45657</v>
      </c>
      <c r="B142" s="10">
        <v>240</v>
      </c>
      <c r="C142" s="50"/>
      <c r="D142" s="50"/>
      <c r="E142" s="11">
        <f t="shared" si="5"/>
        <v>240</v>
      </c>
      <c r="F142" s="41">
        <f t="shared" si="4"/>
        <v>56373.280000000006</v>
      </c>
    </row>
    <row r="143" spans="1:6" ht="15.6" x14ac:dyDescent="0.3">
      <c r="A143" s="47"/>
      <c r="B143" s="10">
        <v>200</v>
      </c>
      <c r="C143" s="50"/>
      <c r="D143" s="50"/>
      <c r="E143" s="11">
        <f t="shared" si="5"/>
        <v>200</v>
      </c>
      <c r="F143" s="41">
        <f t="shared" si="4"/>
        <v>56573.280000000006</v>
      </c>
    </row>
    <row r="144" spans="1:6" ht="15.6" x14ac:dyDescent="0.3">
      <c r="A144" s="47">
        <v>45660</v>
      </c>
      <c r="B144" s="10">
        <v>120</v>
      </c>
      <c r="C144" s="50"/>
      <c r="D144" s="50"/>
      <c r="E144" s="11">
        <f t="shared" si="5"/>
        <v>120</v>
      </c>
      <c r="F144" s="41">
        <f t="shared" si="4"/>
        <v>56693.280000000006</v>
      </c>
    </row>
    <row r="145" spans="1:6" ht="15.6" x14ac:dyDescent="0.3">
      <c r="A145" s="47">
        <v>45663</v>
      </c>
      <c r="B145" s="10">
        <v>280</v>
      </c>
      <c r="C145" s="50"/>
      <c r="D145" s="50"/>
      <c r="E145" s="11">
        <f t="shared" si="5"/>
        <v>280</v>
      </c>
      <c r="F145" s="41">
        <f t="shared" si="4"/>
        <v>56973.280000000006</v>
      </c>
    </row>
    <row r="146" spans="1:6" ht="15.6" x14ac:dyDescent="0.3">
      <c r="A146" s="47"/>
      <c r="B146" s="10">
        <v>80</v>
      </c>
      <c r="C146" s="50"/>
      <c r="D146" s="50"/>
      <c r="E146" s="11">
        <f t="shared" si="5"/>
        <v>80</v>
      </c>
      <c r="F146" s="41">
        <f t="shared" si="4"/>
        <v>57053.280000000006</v>
      </c>
    </row>
    <row r="147" spans="1:6" ht="15.6" x14ac:dyDescent="0.3">
      <c r="A147" s="47"/>
      <c r="B147" s="10">
        <v>40</v>
      </c>
      <c r="C147" s="50"/>
      <c r="D147" s="50"/>
      <c r="E147" s="11">
        <f t="shared" si="5"/>
        <v>40</v>
      </c>
      <c r="F147" s="41">
        <f t="shared" si="4"/>
        <v>57093.280000000006</v>
      </c>
    </row>
    <row r="148" spans="1:6" ht="15.6" x14ac:dyDescent="0.3">
      <c r="A148" s="47"/>
      <c r="B148" s="10">
        <v>240</v>
      </c>
      <c r="C148" s="50"/>
      <c r="D148" s="50"/>
      <c r="E148" s="11">
        <f t="shared" si="5"/>
        <v>240</v>
      </c>
      <c r="F148" s="41">
        <f t="shared" si="4"/>
        <v>57333.280000000006</v>
      </c>
    </row>
    <row r="149" spans="1:6" ht="15.6" x14ac:dyDescent="0.3">
      <c r="A149" s="47"/>
      <c r="B149" s="10">
        <v>230</v>
      </c>
      <c r="C149" s="50"/>
      <c r="D149" s="50"/>
      <c r="E149" s="11">
        <f t="shared" si="5"/>
        <v>230</v>
      </c>
      <c r="F149" s="41">
        <f t="shared" si="4"/>
        <v>57563.280000000006</v>
      </c>
    </row>
    <row r="150" spans="1:6" ht="15.6" x14ac:dyDescent="0.3">
      <c r="A150" s="47"/>
      <c r="B150" s="10">
        <v>220</v>
      </c>
      <c r="C150" s="50"/>
      <c r="D150" s="50"/>
      <c r="E150" s="11">
        <f t="shared" si="5"/>
        <v>220</v>
      </c>
      <c r="F150" s="41">
        <f t="shared" si="4"/>
        <v>57783.280000000006</v>
      </c>
    </row>
    <row r="151" spans="1:6" ht="15.6" x14ac:dyDescent="0.3">
      <c r="A151" s="47">
        <v>45664</v>
      </c>
      <c r="B151" s="10">
        <v>280</v>
      </c>
      <c r="C151" s="50"/>
      <c r="D151" s="50"/>
      <c r="E151" s="11">
        <f t="shared" si="5"/>
        <v>280</v>
      </c>
      <c r="F151" s="41">
        <f t="shared" si="4"/>
        <v>58063.280000000006</v>
      </c>
    </row>
    <row r="152" spans="1:6" ht="15.6" x14ac:dyDescent="0.3">
      <c r="A152" s="47">
        <v>45665</v>
      </c>
      <c r="B152" s="10">
        <v>480</v>
      </c>
      <c r="C152" s="50"/>
      <c r="D152" s="50"/>
      <c r="E152" s="11">
        <f t="shared" si="5"/>
        <v>480</v>
      </c>
      <c r="F152" s="41">
        <f t="shared" si="4"/>
        <v>58543.280000000006</v>
      </c>
    </row>
    <row r="153" spans="1:6" ht="15.6" x14ac:dyDescent="0.3">
      <c r="A153" s="47"/>
      <c r="B153" s="10">
        <v>220</v>
      </c>
      <c r="C153" s="50"/>
      <c r="D153" s="50"/>
      <c r="E153" s="11">
        <f t="shared" si="5"/>
        <v>220</v>
      </c>
      <c r="F153" s="41">
        <f t="shared" si="4"/>
        <v>58763.280000000006</v>
      </c>
    </row>
    <row r="154" spans="1:6" ht="15.6" x14ac:dyDescent="0.3">
      <c r="A154" s="47"/>
      <c r="B154" s="10">
        <v>230</v>
      </c>
      <c r="C154" s="50"/>
      <c r="D154" s="50"/>
      <c r="E154" s="11">
        <f t="shared" si="5"/>
        <v>230</v>
      </c>
      <c r="F154" s="41">
        <f t="shared" si="4"/>
        <v>58993.280000000006</v>
      </c>
    </row>
    <row r="155" spans="1:6" ht="15.6" x14ac:dyDescent="0.3">
      <c r="A155" s="47"/>
      <c r="B155" s="10">
        <v>200</v>
      </c>
      <c r="C155" s="50"/>
      <c r="D155" s="50"/>
      <c r="E155" s="11">
        <f t="shared" si="5"/>
        <v>200</v>
      </c>
      <c r="F155" s="41">
        <f t="shared" si="4"/>
        <v>59193.280000000006</v>
      </c>
    </row>
    <row r="156" spans="1:6" ht="15.6" x14ac:dyDescent="0.3">
      <c r="A156" s="47">
        <v>45666</v>
      </c>
      <c r="B156" s="10">
        <v>40</v>
      </c>
      <c r="C156" s="50"/>
      <c r="D156" s="50"/>
      <c r="E156" s="11">
        <f t="shared" si="5"/>
        <v>40</v>
      </c>
      <c r="F156" s="41">
        <f t="shared" si="4"/>
        <v>59233.280000000006</v>
      </c>
    </row>
    <row r="157" spans="1:6" ht="15.6" x14ac:dyDescent="0.3">
      <c r="A157" s="47"/>
      <c r="B157" s="10">
        <v>20</v>
      </c>
      <c r="C157" s="50"/>
      <c r="D157" s="50"/>
      <c r="E157" s="11">
        <f t="shared" si="5"/>
        <v>20</v>
      </c>
      <c r="F157" s="41">
        <f t="shared" si="4"/>
        <v>59253.280000000006</v>
      </c>
    </row>
    <row r="158" spans="1:6" ht="15.6" x14ac:dyDescent="0.3">
      <c r="A158" s="47">
        <v>45670</v>
      </c>
      <c r="B158" s="10">
        <v>220</v>
      </c>
      <c r="C158" s="50"/>
      <c r="D158" s="50"/>
      <c r="E158" s="11">
        <f t="shared" si="5"/>
        <v>220</v>
      </c>
      <c r="F158" s="41">
        <f t="shared" si="4"/>
        <v>59473.280000000006</v>
      </c>
    </row>
    <row r="159" spans="1:6" ht="15.6" x14ac:dyDescent="0.3">
      <c r="A159" s="47">
        <v>45671</v>
      </c>
      <c r="B159" s="10">
        <v>90</v>
      </c>
      <c r="C159" s="50"/>
      <c r="D159" s="50"/>
      <c r="E159" s="11">
        <f t="shared" si="5"/>
        <v>90</v>
      </c>
      <c r="F159" s="41">
        <f t="shared" si="4"/>
        <v>59563.280000000006</v>
      </c>
    </row>
    <row r="160" spans="1:6" ht="15.6" x14ac:dyDescent="0.3">
      <c r="A160" s="47"/>
      <c r="B160" s="10">
        <v>90</v>
      </c>
      <c r="C160" s="50"/>
      <c r="D160" s="50"/>
      <c r="E160" s="11">
        <f t="shared" si="5"/>
        <v>90</v>
      </c>
      <c r="F160" s="41">
        <f t="shared" si="4"/>
        <v>59653.280000000006</v>
      </c>
    </row>
    <row r="161" spans="1:8" ht="15.6" x14ac:dyDescent="0.3">
      <c r="A161" s="47"/>
      <c r="B161" s="10">
        <v>480</v>
      </c>
      <c r="C161" s="50"/>
      <c r="D161" s="50"/>
      <c r="E161" s="11">
        <f t="shared" si="5"/>
        <v>480</v>
      </c>
      <c r="F161" s="41">
        <f t="shared" si="4"/>
        <v>60133.280000000006</v>
      </c>
    </row>
    <row r="162" spans="1:8" ht="15.6" x14ac:dyDescent="0.3">
      <c r="A162" s="47">
        <v>45672</v>
      </c>
      <c r="B162" s="10">
        <v>40</v>
      </c>
      <c r="C162" s="50"/>
      <c r="D162" s="50"/>
      <c r="E162" s="11">
        <f t="shared" si="5"/>
        <v>40</v>
      </c>
      <c r="F162" s="41">
        <f t="shared" si="4"/>
        <v>60173.280000000006</v>
      </c>
    </row>
    <row r="163" spans="1:8" ht="15.6" x14ac:dyDescent="0.3">
      <c r="A163" s="47"/>
      <c r="B163" s="10">
        <v>460</v>
      </c>
      <c r="C163" s="50"/>
      <c r="D163" s="50"/>
      <c r="E163" s="11">
        <f t="shared" si="5"/>
        <v>460</v>
      </c>
      <c r="F163" s="41">
        <f t="shared" si="4"/>
        <v>60633.280000000006</v>
      </c>
    </row>
    <row r="164" spans="1:8" ht="15.6" x14ac:dyDescent="0.3">
      <c r="A164" s="47">
        <v>45673</v>
      </c>
      <c r="B164" s="10">
        <v>460</v>
      </c>
      <c r="C164" s="50"/>
      <c r="D164" s="50"/>
      <c r="E164" s="11">
        <f t="shared" si="5"/>
        <v>460</v>
      </c>
      <c r="F164" s="41">
        <f t="shared" si="4"/>
        <v>61093.280000000006</v>
      </c>
    </row>
    <row r="165" spans="1:8" ht="15.6" x14ac:dyDescent="0.3">
      <c r="A165" s="47">
        <v>45674</v>
      </c>
      <c r="B165" s="10">
        <v>420</v>
      </c>
      <c r="C165" s="50"/>
      <c r="D165" s="50"/>
      <c r="E165" s="11">
        <f t="shared" si="5"/>
        <v>420</v>
      </c>
      <c r="F165" s="41">
        <f t="shared" si="4"/>
        <v>61513.280000000006</v>
      </c>
      <c r="H165" s="42"/>
    </row>
    <row r="166" spans="1:8" ht="15.6" x14ac:dyDescent="0.3">
      <c r="A166" s="47">
        <v>45677</v>
      </c>
      <c r="B166" s="10">
        <v>240</v>
      </c>
      <c r="C166" s="50"/>
      <c r="D166" s="50"/>
      <c r="E166" s="11">
        <f t="shared" si="5"/>
        <v>240</v>
      </c>
      <c r="F166" s="41">
        <f t="shared" si="4"/>
        <v>61753.280000000006</v>
      </c>
      <c r="H166" s="42"/>
    </row>
    <row r="167" spans="1:8" ht="15.6" x14ac:dyDescent="0.3">
      <c r="A167" s="47"/>
      <c r="B167" s="10">
        <v>20</v>
      </c>
      <c r="C167" s="50"/>
      <c r="D167" s="50"/>
      <c r="E167" s="11">
        <f t="shared" si="5"/>
        <v>20</v>
      </c>
      <c r="F167" s="41">
        <f t="shared" si="4"/>
        <v>61773.280000000006</v>
      </c>
      <c r="H167" s="42"/>
    </row>
    <row r="168" spans="1:8" ht="15.6" x14ac:dyDescent="0.3">
      <c r="A168" s="47"/>
      <c r="B168" s="10">
        <v>460</v>
      </c>
      <c r="C168" s="50"/>
      <c r="D168" s="50"/>
      <c r="E168" s="11">
        <f t="shared" si="5"/>
        <v>460</v>
      </c>
      <c r="F168" s="41">
        <f t="shared" si="4"/>
        <v>62233.280000000006</v>
      </c>
      <c r="H168" s="42"/>
    </row>
    <row r="169" spans="1:8" ht="15.6" x14ac:dyDescent="0.3">
      <c r="A169" s="47">
        <v>45679</v>
      </c>
      <c r="B169" s="10">
        <v>220</v>
      </c>
      <c r="C169" s="50"/>
      <c r="D169" s="50"/>
      <c r="E169" s="11">
        <f t="shared" si="5"/>
        <v>220</v>
      </c>
      <c r="F169" s="41">
        <f t="shared" si="4"/>
        <v>62453.280000000006</v>
      </c>
      <c r="H169" s="42"/>
    </row>
    <row r="170" spans="1:8" ht="15.6" x14ac:dyDescent="0.3">
      <c r="A170" s="47"/>
      <c r="B170" s="10">
        <v>280</v>
      </c>
      <c r="C170" s="50"/>
      <c r="D170" s="50"/>
      <c r="E170" s="11">
        <f t="shared" si="5"/>
        <v>280</v>
      </c>
      <c r="F170" s="41">
        <f t="shared" si="4"/>
        <v>62733.280000000006</v>
      </c>
      <c r="H170" s="42"/>
    </row>
    <row r="171" spans="1:8" ht="15.6" x14ac:dyDescent="0.3">
      <c r="A171" s="47">
        <v>45680</v>
      </c>
      <c r="B171" s="10">
        <v>160</v>
      </c>
      <c r="C171" s="50"/>
      <c r="D171" s="50"/>
      <c r="E171" s="11">
        <f t="shared" si="5"/>
        <v>160</v>
      </c>
      <c r="F171" s="41">
        <f t="shared" ref="F171:F234" si="6">F170+E171</f>
        <v>62893.280000000006</v>
      </c>
      <c r="H171" s="42"/>
    </row>
    <row r="172" spans="1:8" ht="15.6" x14ac:dyDescent="0.3">
      <c r="A172" s="47">
        <v>45681</v>
      </c>
      <c r="B172" s="10">
        <v>420</v>
      </c>
      <c r="C172" s="50"/>
      <c r="D172" s="50"/>
      <c r="E172" s="11">
        <f t="shared" si="5"/>
        <v>420</v>
      </c>
      <c r="F172" s="41">
        <f t="shared" si="6"/>
        <v>63313.280000000006</v>
      </c>
      <c r="H172" s="42"/>
    </row>
    <row r="173" spans="1:8" ht="15.6" x14ac:dyDescent="0.3">
      <c r="A173" s="47">
        <v>45684</v>
      </c>
      <c r="B173" s="10">
        <v>100</v>
      </c>
      <c r="C173" s="50"/>
      <c r="D173" s="50"/>
      <c r="E173" s="11">
        <f t="shared" si="5"/>
        <v>100</v>
      </c>
      <c r="F173" s="41">
        <f t="shared" si="6"/>
        <v>63413.280000000006</v>
      </c>
      <c r="H173" s="42"/>
    </row>
    <row r="174" spans="1:8" ht="15.6" x14ac:dyDescent="0.3">
      <c r="A174" s="47"/>
      <c r="B174" s="10">
        <v>240</v>
      </c>
      <c r="C174" s="50"/>
      <c r="D174" s="50"/>
      <c r="E174" s="11">
        <f t="shared" si="5"/>
        <v>240</v>
      </c>
      <c r="F174" s="41">
        <f t="shared" si="6"/>
        <v>63653.280000000006</v>
      </c>
      <c r="H174" s="42"/>
    </row>
    <row r="175" spans="1:8" ht="15.6" x14ac:dyDescent="0.3">
      <c r="A175" s="47">
        <v>45685</v>
      </c>
      <c r="B175" s="10"/>
      <c r="C175" s="50">
        <v>6523.04</v>
      </c>
      <c r="D175" s="50"/>
      <c r="E175" s="11">
        <f t="shared" si="5"/>
        <v>6523.04</v>
      </c>
      <c r="F175" s="41">
        <f t="shared" si="6"/>
        <v>70176.320000000007</v>
      </c>
      <c r="H175" s="42"/>
    </row>
    <row r="176" spans="1:8" ht="15.6" x14ac:dyDescent="0.3">
      <c r="A176" s="47"/>
      <c r="B176" s="10">
        <v>80</v>
      </c>
      <c r="C176" s="50"/>
      <c r="D176" s="50"/>
      <c r="E176" s="11">
        <f t="shared" si="5"/>
        <v>80</v>
      </c>
      <c r="F176" s="41">
        <f t="shared" si="6"/>
        <v>70256.320000000007</v>
      </c>
      <c r="H176" s="42"/>
    </row>
    <row r="177" spans="1:8" ht="15.6" x14ac:dyDescent="0.3">
      <c r="A177" s="47"/>
      <c r="B177" s="10">
        <v>240</v>
      </c>
      <c r="C177" s="50"/>
      <c r="D177" s="50"/>
      <c r="E177" s="11">
        <f t="shared" si="5"/>
        <v>240</v>
      </c>
      <c r="F177" s="41">
        <f t="shared" si="6"/>
        <v>70496.320000000007</v>
      </c>
      <c r="H177" s="42"/>
    </row>
    <row r="178" spans="1:8" ht="15.6" x14ac:dyDescent="0.3">
      <c r="A178" s="47">
        <v>45686</v>
      </c>
      <c r="B178" s="10">
        <v>480</v>
      </c>
      <c r="C178" s="50"/>
      <c r="D178" s="50"/>
      <c r="E178" s="11">
        <f t="shared" si="5"/>
        <v>480</v>
      </c>
      <c r="F178" s="41">
        <f t="shared" si="6"/>
        <v>70976.320000000007</v>
      </c>
      <c r="H178" s="42"/>
    </row>
    <row r="179" spans="1:8" ht="15.6" x14ac:dyDescent="0.3">
      <c r="A179" s="47"/>
      <c r="B179" s="10">
        <v>20</v>
      </c>
      <c r="C179" s="50"/>
      <c r="D179" s="50"/>
      <c r="E179" s="11">
        <f t="shared" si="5"/>
        <v>20</v>
      </c>
      <c r="F179" s="41">
        <f t="shared" si="6"/>
        <v>70996.320000000007</v>
      </c>
      <c r="H179" s="42"/>
    </row>
    <row r="180" spans="1:8" ht="15.6" x14ac:dyDescent="0.3">
      <c r="A180" s="47">
        <v>45691</v>
      </c>
      <c r="B180" s="10">
        <v>230</v>
      </c>
      <c r="C180" s="50"/>
      <c r="D180" s="50"/>
      <c r="E180" s="11">
        <f t="shared" si="5"/>
        <v>230</v>
      </c>
      <c r="F180" s="41">
        <f t="shared" si="6"/>
        <v>71226.320000000007</v>
      </c>
      <c r="H180" s="42"/>
    </row>
    <row r="181" spans="1:8" ht="15.6" x14ac:dyDescent="0.3">
      <c r="A181" s="47"/>
      <c r="B181" s="10">
        <v>380</v>
      </c>
      <c r="C181" s="50"/>
      <c r="D181" s="50"/>
      <c r="E181" s="11">
        <f t="shared" si="5"/>
        <v>380</v>
      </c>
      <c r="F181" s="41">
        <f t="shared" si="6"/>
        <v>71606.320000000007</v>
      </c>
      <c r="H181" s="42"/>
    </row>
    <row r="182" spans="1:8" ht="15.6" x14ac:dyDescent="0.3">
      <c r="A182" s="47"/>
      <c r="B182" s="10">
        <v>280</v>
      </c>
      <c r="C182" s="50"/>
      <c r="D182" s="50"/>
      <c r="E182" s="11">
        <f t="shared" si="5"/>
        <v>280</v>
      </c>
      <c r="F182" s="41">
        <f t="shared" si="6"/>
        <v>71886.320000000007</v>
      </c>
      <c r="H182" s="42"/>
    </row>
    <row r="183" spans="1:8" ht="15.6" x14ac:dyDescent="0.3">
      <c r="A183" s="47"/>
      <c r="B183" s="10">
        <v>80</v>
      </c>
      <c r="C183" s="50"/>
      <c r="D183" s="50"/>
      <c r="E183" s="11">
        <f t="shared" si="5"/>
        <v>80</v>
      </c>
      <c r="F183" s="41">
        <f t="shared" si="6"/>
        <v>71966.320000000007</v>
      </c>
      <c r="H183" s="42"/>
    </row>
    <row r="184" spans="1:8" ht="15.6" x14ac:dyDescent="0.3">
      <c r="A184" s="47">
        <v>45693</v>
      </c>
      <c r="B184" s="10">
        <v>240</v>
      </c>
      <c r="C184" s="50"/>
      <c r="D184" s="50"/>
      <c r="E184" s="11">
        <f t="shared" si="5"/>
        <v>240</v>
      </c>
      <c r="F184" s="41">
        <f t="shared" si="6"/>
        <v>72206.320000000007</v>
      </c>
      <c r="H184" s="42"/>
    </row>
    <row r="185" spans="1:8" ht="15.6" x14ac:dyDescent="0.3">
      <c r="A185" s="47"/>
      <c r="B185" s="10">
        <v>20</v>
      </c>
      <c r="C185" s="50"/>
      <c r="D185" s="50"/>
      <c r="E185" s="11">
        <f t="shared" si="5"/>
        <v>20</v>
      </c>
      <c r="F185" s="41">
        <f t="shared" si="6"/>
        <v>72226.320000000007</v>
      </c>
      <c r="H185" s="42"/>
    </row>
    <row r="186" spans="1:8" ht="15.6" x14ac:dyDescent="0.3">
      <c r="A186" s="47">
        <v>45694</v>
      </c>
      <c r="B186" s="10">
        <v>40</v>
      </c>
      <c r="C186" s="50"/>
      <c r="D186" s="50"/>
      <c r="E186" s="11">
        <f t="shared" si="5"/>
        <v>40</v>
      </c>
      <c r="F186" s="41">
        <f t="shared" si="6"/>
        <v>72266.320000000007</v>
      </c>
    </row>
    <row r="187" spans="1:8" ht="15.6" x14ac:dyDescent="0.3">
      <c r="A187" s="47"/>
      <c r="B187" s="10">
        <v>20</v>
      </c>
      <c r="C187" s="50"/>
      <c r="D187" s="50"/>
      <c r="E187" s="11">
        <f t="shared" si="5"/>
        <v>20</v>
      </c>
      <c r="F187" s="41">
        <f t="shared" si="6"/>
        <v>72286.320000000007</v>
      </c>
    </row>
    <row r="188" spans="1:8" ht="15.6" x14ac:dyDescent="0.3">
      <c r="A188" s="47">
        <v>45695</v>
      </c>
      <c r="B188" s="10">
        <v>90</v>
      </c>
      <c r="C188" s="50"/>
      <c r="D188" s="50"/>
      <c r="E188" s="11">
        <f t="shared" si="5"/>
        <v>90</v>
      </c>
      <c r="F188" s="41">
        <f t="shared" si="6"/>
        <v>72376.320000000007</v>
      </c>
    </row>
    <row r="189" spans="1:8" ht="15.6" x14ac:dyDescent="0.3">
      <c r="A189" s="47"/>
      <c r="B189" s="10">
        <v>90</v>
      </c>
      <c r="C189" s="50"/>
      <c r="D189" s="50"/>
      <c r="E189" s="11">
        <f t="shared" si="5"/>
        <v>90</v>
      </c>
      <c r="F189" s="41">
        <f t="shared" si="6"/>
        <v>72466.320000000007</v>
      </c>
    </row>
    <row r="190" spans="1:8" ht="15.6" x14ac:dyDescent="0.3">
      <c r="A190" s="47">
        <v>45698</v>
      </c>
      <c r="B190" s="10">
        <v>100</v>
      </c>
      <c r="C190" s="50"/>
      <c r="D190" s="50"/>
      <c r="E190" s="11">
        <f t="shared" si="5"/>
        <v>100</v>
      </c>
      <c r="F190" s="41">
        <f t="shared" si="6"/>
        <v>72566.320000000007</v>
      </c>
    </row>
    <row r="191" spans="1:8" ht="15.6" x14ac:dyDescent="0.3">
      <c r="A191" s="47"/>
      <c r="B191" s="10">
        <v>180</v>
      </c>
      <c r="C191" s="50"/>
      <c r="D191" s="50"/>
      <c r="E191" s="11">
        <f t="shared" si="5"/>
        <v>180</v>
      </c>
      <c r="F191" s="41">
        <f t="shared" si="6"/>
        <v>72746.320000000007</v>
      </c>
    </row>
    <row r="192" spans="1:8" ht="15.6" x14ac:dyDescent="0.3">
      <c r="A192" s="47"/>
      <c r="B192" s="10">
        <v>220</v>
      </c>
      <c r="C192" s="50"/>
      <c r="D192" s="50"/>
      <c r="E192" s="11">
        <f t="shared" si="5"/>
        <v>220</v>
      </c>
      <c r="F192" s="41">
        <f t="shared" si="6"/>
        <v>72966.320000000007</v>
      </c>
    </row>
    <row r="193" spans="1:8" ht="15.6" x14ac:dyDescent="0.3">
      <c r="A193" s="47"/>
      <c r="B193" s="10">
        <v>260</v>
      </c>
      <c r="C193" s="50"/>
      <c r="D193" s="50"/>
      <c r="E193" s="11">
        <f t="shared" si="5"/>
        <v>260</v>
      </c>
      <c r="F193" s="41">
        <f t="shared" si="6"/>
        <v>73226.320000000007</v>
      </c>
    </row>
    <row r="194" spans="1:8" ht="15.6" x14ac:dyDescent="0.3">
      <c r="A194" s="47"/>
      <c r="B194" s="10">
        <v>220</v>
      </c>
      <c r="C194" s="50"/>
      <c r="D194" s="50"/>
      <c r="E194" s="11">
        <f t="shared" si="5"/>
        <v>220</v>
      </c>
      <c r="F194" s="41">
        <f t="shared" si="6"/>
        <v>73446.320000000007</v>
      </c>
    </row>
    <row r="195" spans="1:8" ht="15.6" x14ac:dyDescent="0.3">
      <c r="A195" s="47">
        <v>45699</v>
      </c>
      <c r="B195" s="10">
        <v>200</v>
      </c>
      <c r="C195" s="50"/>
      <c r="D195" s="50"/>
      <c r="E195" s="11">
        <f t="shared" si="5"/>
        <v>200</v>
      </c>
      <c r="F195" s="41">
        <f t="shared" si="6"/>
        <v>73646.320000000007</v>
      </c>
    </row>
    <row r="196" spans="1:8" ht="15.6" x14ac:dyDescent="0.3">
      <c r="A196" s="47"/>
      <c r="B196" s="10">
        <v>230</v>
      </c>
      <c r="C196" s="50"/>
      <c r="D196" s="50"/>
      <c r="E196" s="11">
        <f t="shared" si="5"/>
        <v>230</v>
      </c>
      <c r="F196" s="41">
        <f t="shared" si="6"/>
        <v>73876.320000000007</v>
      </c>
      <c r="H196" s="42"/>
    </row>
    <row r="197" spans="1:8" ht="15.6" x14ac:dyDescent="0.3">
      <c r="A197" s="47">
        <v>45701</v>
      </c>
      <c r="B197" s="10">
        <v>20</v>
      </c>
      <c r="C197" s="50"/>
      <c r="D197" s="50"/>
      <c r="E197" s="11">
        <f t="shared" si="5"/>
        <v>20</v>
      </c>
      <c r="F197" s="41">
        <f t="shared" si="6"/>
        <v>73896.320000000007</v>
      </c>
      <c r="H197" s="42"/>
    </row>
    <row r="198" spans="1:8" ht="15.6" x14ac:dyDescent="0.3">
      <c r="A198" s="46">
        <v>45707</v>
      </c>
      <c r="B198" s="11">
        <v>40</v>
      </c>
      <c r="C198" s="11"/>
      <c r="D198" s="11"/>
      <c r="E198" s="11">
        <f t="shared" ref="E198:E261" si="7">SUM(B198:D198)</f>
        <v>40</v>
      </c>
      <c r="F198" s="41">
        <f t="shared" si="6"/>
        <v>73936.320000000007</v>
      </c>
    </row>
    <row r="199" spans="1:8" ht="15.6" x14ac:dyDescent="0.3">
      <c r="A199" s="46">
        <v>45714</v>
      </c>
      <c r="B199" s="11">
        <v>40</v>
      </c>
      <c r="C199" s="11"/>
      <c r="D199" s="11"/>
      <c r="E199" s="11">
        <f t="shared" si="7"/>
        <v>40</v>
      </c>
      <c r="F199" s="41">
        <f t="shared" si="6"/>
        <v>73976.320000000007</v>
      </c>
    </row>
    <row r="200" spans="1:8" ht="15.6" x14ac:dyDescent="0.3">
      <c r="A200" s="46">
        <v>45715</v>
      </c>
      <c r="B200" s="11">
        <v>20</v>
      </c>
      <c r="C200" s="11"/>
      <c r="D200" s="11"/>
      <c r="E200" s="11">
        <f t="shared" si="7"/>
        <v>20</v>
      </c>
      <c r="F200" s="41">
        <f t="shared" si="6"/>
        <v>73996.320000000007</v>
      </c>
    </row>
    <row r="201" spans="1:8" ht="15.6" x14ac:dyDescent="0.3">
      <c r="A201" s="46">
        <v>45716</v>
      </c>
      <c r="B201" s="11">
        <v>140</v>
      </c>
      <c r="C201" s="11"/>
      <c r="D201" s="11"/>
      <c r="E201" s="11">
        <f t="shared" si="7"/>
        <v>140</v>
      </c>
      <c r="F201" s="41">
        <f t="shared" si="6"/>
        <v>74136.320000000007</v>
      </c>
    </row>
    <row r="202" spans="1:8" ht="15.6" x14ac:dyDescent="0.3">
      <c r="A202" s="45"/>
      <c r="B202" s="11">
        <v>80</v>
      </c>
      <c r="C202" s="11"/>
      <c r="D202" s="11"/>
      <c r="E202" s="11">
        <f t="shared" si="7"/>
        <v>80</v>
      </c>
      <c r="F202" s="41">
        <f t="shared" si="6"/>
        <v>74216.320000000007</v>
      </c>
    </row>
    <row r="203" spans="1:8" ht="15.6" x14ac:dyDescent="0.3">
      <c r="A203" s="46">
        <v>45722</v>
      </c>
      <c r="B203" s="11">
        <v>40</v>
      </c>
      <c r="C203" s="11"/>
      <c r="D203" s="11"/>
      <c r="E203" s="11">
        <f t="shared" si="7"/>
        <v>40</v>
      </c>
      <c r="F203" s="41">
        <f t="shared" si="6"/>
        <v>74256.320000000007</v>
      </c>
    </row>
    <row r="204" spans="1:8" ht="15.6" x14ac:dyDescent="0.3">
      <c r="A204" s="46">
        <v>45723</v>
      </c>
      <c r="B204" s="11">
        <v>60</v>
      </c>
      <c r="C204" s="11"/>
      <c r="D204" s="11"/>
      <c r="E204" s="11">
        <f t="shared" si="7"/>
        <v>60</v>
      </c>
      <c r="F204" s="41">
        <f t="shared" si="6"/>
        <v>74316.320000000007</v>
      </c>
    </row>
    <row r="205" spans="1:8" ht="15.6" x14ac:dyDescent="0.3">
      <c r="A205" s="46">
        <v>45727</v>
      </c>
      <c r="B205" s="11">
        <v>200</v>
      </c>
      <c r="C205" s="11"/>
      <c r="D205" s="11"/>
      <c r="E205" s="11">
        <f t="shared" si="7"/>
        <v>200</v>
      </c>
      <c r="F205" s="41">
        <f t="shared" si="6"/>
        <v>74516.320000000007</v>
      </c>
    </row>
    <row r="206" spans="1:8" ht="15.6" x14ac:dyDescent="0.3">
      <c r="A206" s="46">
        <v>45728</v>
      </c>
      <c r="B206" s="11">
        <v>40</v>
      </c>
      <c r="C206" s="11"/>
      <c r="D206" s="11"/>
      <c r="E206" s="11">
        <f t="shared" si="7"/>
        <v>40</v>
      </c>
      <c r="F206" s="41">
        <f t="shared" si="6"/>
        <v>74556.320000000007</v>
      </c>
    </row>
    <row r="207" spans="1:8" ht="15.6" x14ac:dyDescent="0.3">
      <c r="A207" s="46">
        <v>45735</v>
      </c>
      <c r="B207" s="11">
        <v>40</v>
      </c>
      <c r="C207" s="11"/>
      <c r="D207" s="11"/>
      <c r="E207" s="11">
        <f t="shared" si="7"/>
        <v>40</v>
      </c>
      <c r="F207" s="41">
        <f t="shared" si="6"/>
        <v>74596.320000000007</v>
      </c>
    </row>
    <row r="208" spans="1:8" ht="15.6" x14ac:dyDescent="0.3">
      <c r="A208" s="46">
        <v>45736</v>
      </c>
      <c r="B208" s="11">
        <v>20</v>
      </c>
      <c r="C208" s="11"/>
      <c r="D208" s="11"/>
      <c r="E208" s="11">
        <f t="shared" si="7"/>
        <v>20</v>
      </c>
      <c r="F208" s="41">
        <f t="shared" si="6"/>
        <v>74616.320000000007</v>
      </c>
    </row>
    <row r="209" spans="1:6" ht="15.6" x14ac:dyDescent="0.3">
      <c r="A209" s="46">
        <v>45741</v>
      </c>
      <c r="B209" s="11"/>
      <c r="C209" s="11">
        <v>3125.88</v>
      </c>
      <c r="D209" s="11"/>
      <c r="E209" s="11">
        <f t="shared" si="7"/>
        <v>3125.88</v>
      </c>
      <c r="F209" s="41">
        <f t="shared" si="6"/>
        <v>77742.200000000012</v>
      </c>
    </row>
    <row r="210" spans="1:6" ht="15.6" x14ac:dyDescent="0.3">
      <c r="A210" s="46">
        <v>45743</v>
      </c>
      <c r="B210" s="11">
        <v>20</v>
      </c>
      <c r="C210" s="11"/>
      <c r="D210" s="11"/>
      <c r="E210" s="11">
        <f t="shared" si="7"/>
        <v>20</v>
      </c>
      <c r="F210" s="41">
        <f t="shared" si="6"/>
        <v>77762.200000000012</v>
      </c>
    </row>
    <row r="211" spans="1:6" ht="15.6" x14ac:dyDescent="0.3">
      <c r="A211" s="45"/>
      <c r="B211" s="11">
        <v>40</v>
      </c>
      <c r="C211" s="11"/>
      <c r="D211" s="11"/>
      <c r="E211" s="11">
        <f t="shared" si="7"/>
        <v>40</v>
      </c>
      <c r="F211" s="41">
        <f t="shared" si="6"/>
        <v>77802.200000000012</v>
      </c>
    </row>
    <row r="212" spans="1:6" ht="15.6" x14ac:dyDescent="0.3">
      <c r="A212" s="46">
        <v>45747</v>
      </c>
      <c r="B212" s="11">
        <v>340</v>
      </c>
      <c r="C212" s="11"/>
      <c r="D212" s="11"/>
      <c r="E212" s="11">
        <f t="shared" si="7"/>
        <v>340</v>
      </c>
      <c r="F212" s="41">
        <f t="shared" si="6"/>
        <v>78142.200000000012</v>
      </c>
    </row>
    <row r="213" spans="1:6" ht="15.6" x14ac:dyDescent="0.3">
      <c r="A213" s="46">
        <v>45750</v>
      </c>
      <c r="B213" s="11">
        <v>30</v>
      </c>
      <c r="C213" s="11"/>
      <c r="D213" s="11"/>
      <c r="E213" s="11">
        <f t="shared" si="7"/>
        <v>30</v>
      </c>
      <c r="F213" s="41">
        <f t="shared" si="6"/>
        <v>78172.200000000012</v>
      </c>
    </row>
    <row r="214" spans="1:6" ht="15.6" x14ac:dyDescent="0.3">
      <c r="A214" s="45"/>
      <c r="B214" s="11">
        <v>170</v>
      </c>
      <c r="C214" s="11"/>
      <c r="D214" s="11"/>
      <c r="E214" s="11">
        <f t="shared" si="7"/>
        <v>170</v>
      </c>
      <c r="F214" s="41">
        <f t="shared" si="6"/>
        <v>78342.200000000012</v>
      </c>
    </row>
    <row r="215" spans="1:6" ht="15.6" x14ac:dyDescent="0.3">
      <c r="A215" s="45"/>
      <c r="B215" s="11">
        <v>30</v>
      </c>
      <c r="C215" s="11"/>
      <c r="D215" s="11"/>
      <c r="E215" s="11">
        <f t="shared" si="7"/>
        <v>30</v>
      </c>
      <c r="F215" s="41">
        <f t="shared" si="6"/>
        <v>78372.200000000012</v>
      </c>
    </row>
    <row r="216" spans="1:6" ht="15.6" x14ac:dyDescent="0.3">
      <c r="A216" s="45"/>
      <c r="B216" s="11">
        <v>40</v>
      </c>
      <c r="C216" s="11"/>
      <c r="D216" s="11"/>
      <c r="E216" s="11">
        <f t="shared" si="7"/>
        <v>40</v>
      </c>
      <c r="F216" s="41">
        <f t="shared" si="6"/>
        <v>78412.200000000012</v>
      </c>
    </row>
    <row r="217" spans="1:6" ht="15.6" x14ac:dyDescent="0.3">
      <c r="A217" s="46">
        <v>45754</v>
      </c>
      <c r="B217" s="11">
        <v>140</v>
      </c>
      <c r="C217" s="11"/>
      <c r="D217" s="11"/>
      <c r="E217" s="11">
        <f t="shared" si="7"/>
        <v>140</v>
      </c>
      <c r="F217" s="41">
        <f t="shared" si="6"/>
        <v>78552.200000000012</v>
      </c>
    </row>
    <row r="218" spans="1:6" ht="15.6" x14ac:dyDescent="0.3">
      <c r="A218" s="46">
        <v>45758</v>
      </c>
      <c r="B218" s="11">
        <v>400</v>
      </c>
      <c r="C218" s="11"/>
      <c r="D218" s="11"/>
      <c r="E218" s="11">
        <f t="shared" si="7"/>
        <v>400</v>
      </c>
      <c r="F218" s="41">
        <f t="shared" si="6"/>
        <v>78952.200000000012</v>
      </c>
    </row>
    <row r="219" spans="1:6" ht="15.6" x14ac:dyDescent="0.3">
      <c r="A219" s="46">
        <v>45761</v>
      </c>
      <c r="B219" s="11">
        <v>170</v>
      </c>
      <c r="C219" s="11"/>
      <c r="D219" s="11"/>
      <c r="E219" s="11">
        <f t="shared" si="7"/>
        <v>170</v>
      </c>
      <c r="F219" s="41">
        <f t="shared" si="6"/>
        <v>79122.200000000012</v>
      </c>
    </row>
    <row r="220" spans="1:6" ht="15.6" x14ac:dyDescent="0.3">
      <c r="A220" s="45"/>
      <c r="B220" s="11">
        <v>100</v>
      </c>
      <c r="C220" s="11"/>
      <c r="D220" s="11"/>
      <c r="E220" s="11">
        <f t="shared" si="7"/>
        <v>100</v>
      </c>
      <c r="F220" s="41">
        <f t="shared" si="6"/>
        <v>79222.200000000012</v>
      </c>
    </row>
    <row r="221" spans="1:6" ht="15.6" x14ac:dyDescent="0.3">
      <c r="A221" s="45"/>
      <c r="B221" s="11">
        <v>120</v>
      </c>
      <c r="C221" s="11"/>
      <c r="D221" s="11"/>
      <c r="E221" s="11">
        <f t="shared" si="7"/>
        <v>120</v>
      </c>
      <c r="F221" s="41">
        <f t="shared" si="6"/>
        <v>79342.200000000012</v>
      </c>
    </row>
    <row r="222" spans="1:6" ht="15.6" x14ac:dyDescent="0.3">
      <c r="A222" s="45"/>
      <c r="B222" s="11">
        <v>200</v>
      </c>
      <c r="C222" s="11"/>
      <c r="D222" s="11"/>
      <c r="E222" s="11">
        <f t="shared" si="7"/>
        <v>200</v>
      </c>
      <c r="F222" s="41">
        <f t="shared" si="6"/>
        <v>79542.200000000012</v>
      </c>
    </row>
    <row r="223" spans="1:6" ht="15.6" x14ac:dyDescent="0.3">
      <c r="A223" s="46">
        <v>45763</v>
      </c>
      <c r="B223" s="11">
        <v>400</v>
      </c>
      <c r="C223" s="11"/>
      <c r="D223" s="11"/>
      <c r="E223" s="11">
        <f t="shared" si="7"/>
        <v>400</v>
      </c>
      <c r="F223" s="41">
        <f t="shared" si="6"/>
        <v>79942.200000000012</v>
      </c>
    </row>
    <row r="224" spans="1:6" ht="15.6" x14ac:dyDescent="0.3">
      <c r="A224" s="46">
        <v>45764</v>
      </c>
      <c r="B224" s="11">
        <v>20</v>
      </c>
      <c r="C224" s="11"/>
      <c r="D224" s="11"/>
      <c r="E224" s="11">
        <f t="shared" si="7"/>
        <v>20</v>
      </c>
      <c r="F224" s="41">
        <f t="shared" si="6"/>
        <v>79962.200000000012</v>
      </c>
    </row>
    <row r="225" spans="1:6" ht="15.6" x14ac:dyDescent="0.3">
      <c r="A225" s="46">
        <v>45769</v>
      </c>
      <c r="B225" s="11">
        <v>20</v>
      </c>
      <c r="C225" s="11"/>
      <c r="D225" s="11"/>
      <c r="E225" s="11">
        <f t="shared" si="7"/>
        <v>20</v>
      </c>
      <c r="F225" s="41">
        <f t="shared" si="6"/>
        <v>79982.200000000012</v>
      </c>
    </row>
    <row r="226" spans="1:6" ht="15.6" x14ac:dyDescent="0.3">
      <c r="A226" s="45"/>
      <c r="B226" s="11">
        <v>40</v>
      </c>
      <c r="C226" s="11"/>
      <c r="D226" s="11"/>
      <c r="E226" s="11">
        <f t="shared" si="7"/>
        <v>40</v>
      </c>
      <c r="F226" s="41">
        <f t="shared" si="6"/>
        <v>80022.200000000012</v>
      </c>
    </row>
    <row r="227" spans="1:6" ht="15.6" x14ac:dyDescent="0.3">
      <c r="A227" s="45"/>
      <c r="B227" s="11">
        <v>200</v>
      </c>
      <c r="C227" s="11"/>
      <c r="D227" s="11"/>
      <c r="E227" s="11">
        <f t="shared" si="7"/>
        <v>200</v>
      </c>
      <c r="F227" s="41">
        <f t="shared" si="6"/>
        <v>80222.200000000012</v>
      </c>
    </row>
    <row r="228" spans="1:6" ht="15.6" x14ac:dyDescent="0.3">
      <c r="A228" s="45"/>
      <c r="B228" s="11">
        <v>200</v>
      </c>
      <c r="C228" s="11"/>
      <c r="D228" s="11"/>
      <c r="E228" s="11">
        <f t="shared" si="7"/>
        <v>200</v>
      </c>
      <c r="F228" s="41">
        <f t="shared" si="6"/>
        <v>80422.200000000012</v>
      </c>
    </row>
    <row r="229" spans="1:6" ht="15.6" x14ac:dyDescent="0.3">
      <c r="A229" s="46">
        <v>45770</v>
      </c>
      <c r="B229" s="11">
        <v>90</v>
      </c>
      <c r="C229" s="11"/>
      <c r="D229" s="11"/>
      <c r="E229" s="11">
        <f t="shared" si="7"/>
        <v>90</v>
      </c>
      <c r="F229" s="41">
        <f t="shared" si="6"/>
        <v>80512.200000000012</v>
      </c>
    </row>
    <row r="230" spans="1:6" ht="15.6" x14ac:dyDescent="0.3">
      <c r="A230" s="45"/>
      <c r="B230" s="11">
        <v>90</v>
      </c>
      <c r="C230" s="11"/>
      <c r="D230" s="11"/>
      <c r="E230" s="11">
        <f t="shared" si="7"/>
        <v>90</v>
      </c>
      <c r="F230" s="41">
        <f t="shared" si="6"/>
        <v>80602.200000000012</v>
      </c>
    </row>
    <row r="231" spans="1:6" ht="15.6" x14ac:dyDescent="0.3">
      <c r="A231" s="45"/>
      <c r="B231" s="11">
        <v>200</v>
      </c>
      <c r="C231" s="11"/>
      <c r="D231" s="11"/>
      <c r="E231" s="11">
        <f t="shared" si="7"/>
        <v>200</v>
      </c>
      <c r="F231" s="41">
        <f t="shared" si="6"/>
        <v>80802.200000000012</v>
      </c>
    </row>
    <row r="232" spans="1:6" ht="15.6" x14ac:dyDescent="0.3">
      <c r="A232" s="45"/>
      <c r="B232" s="11">
        <v>160</v>
      </c>
      <c r="C232" s="11"/>
      <c r="D232" s="11"/>
      <c r="E232" s="11">
        <f t="shared" si="7"/>
        <v>160</v>
      </c>
      <c r="F232" s="41">
        <f t="shared" si="6"/>
        <v>80962.200000000012</v>
      </c>
    </row>
    <row r="233" spans="1:6" ht="15.6" x14ac:dyDescent="0.3">
      <c r="A233" s="46">
        <v>45771</v>
      </c>
      <c r="B233" s="11">
        <v>400</v>
      </c>
      <c r="C233" s="11"/>
      <c r="D233" s="11"/>
      <c r="E233" s="11">
        <f t="shared" si="7"/>
        <v>400</v>
      </c>
      <c r="F233" s="41">
        <f t="shared" si="6"/>
        <v>81362.200000000012</v>
      </c>
    </row>
    <row r="234" spans="1:6" ht="15.6" x14ac:dyDescent="0.3">
      <c r="A234" s="45"/>
      <c r="B234" s="11">
        <v>80</v>
      </c>
      <c r="C234" s="11"/>
      <c r="D234" s="11"/>
      <c r="E234" s="11">
        <f t="shared" si="7"/>
        <v>80</v>
      </c>
      <c r="F234" s="41">
        <f t="shared" si="6"/>
        <v>81442.200000000012</v>
      </c>
    </row>
    <row r="235" spans="1:6" ht="15.6" x14ac:dyDescent="0.3">
      <c r="A235" s="45"/>
      <c r="B235" s="11">
        <v>340</v>
      </c>
      <c r="C235" s="11"/>
      <c r="D235" s="11"/>
      <c r="E235" s="11">
        <f t="shared" si="7"/>
        <v>340</v>
      </c>
      <c r="F235" s="41">
        <f t="shared" ref="F235:F296" si="8">F234+E235</f>
        <v>81782.200000000012</v>
      </c>
    </row>
    <row r="236" spans="1:6" ht="15.6" x14ac:dyDescent="0.3">
      <c r="A236" s="45"/>
      <c r="B236" s="11">
        <v>20</v>
      </c>
      <c r="C236" s="11"/>
      <c r="D236" s="11"/>
      <c r="E236" s="11">
        <f t="shared" si="7"/>
        <v>20</v>
      </c>
      <c r="F236" s="41">
        <f t="shared" si="8"/>
        <v>81802.200000000012</v>
      </c>
    </row>
    <row r="237" spans="1:6" ht="15.6" x14ac:dyDescent="0.3">
      <c r="A237" s="45"/>
      <c r="B237" s="11">
        <v>260</v>
      </c>
      <c r="C237" s="11"/>
      <c r="D237" s="11"/>
      <c r="E237" s="11">
        <f t="shared" si="7"/>
        <v>260</v>
      </c>
      <c r="F237" s="41">
        <f t="shared" si="8"/>
        <v>82062.200000000012</v>
      </c>
    </row>
    <row r="238" spans="1:6" ht="15.6" x14ac:dyDescent="0.3">
      <c r="A238" s="45"/>
      <c r="B238" s="11">
        <v>220</v>
      </c>
      <c r="C238" s="11"/>
      <c r="D238" s="11"/>
      <c r="E238" s="11">
        <f t="shared" si="7"/>
        <v>220</v>
      </c>
      <c r="F238" s="41">
        <f t="shared" si="8"/>
        <v>82282.200000000012</v>
      </c>
    </row>
    <row r="239" spans="1:6" ht="15.6" x14ac:dyDescent="0.3">
      <c r="A239" s="46">
        <v>45772</v>
      </c>
      <c r="B239" s="11">
        <v>120</v>
      </c>
      <c r="C239" s="11"/>
      <c r="D239" s="11"/>
      <c r="E239" s="11">
        <f t="shared" si="7"/>
        <v>120</v>
      </c>
      <c r="F239" s="41">
        <f t="shared" si="8"/>
        <v>82402.200000000012</v>
      </c>
    </row>
    <row r="240" spans="1:6" ht="15.6" x14ac:dyDescent="0.3">
      <c r="A240" s="46">
        <v>45775</v>
      </c>
      <c r="B240" s="11">
        <v>400</v>
      </c>
      <c r="C240" s="11"/>
      <c r="D240" s="11"/>
      <c r="E240" s="11">
        <f t="shared" si="7"/>
        <v>400</v>
      </c>
      <c r="F240" s="41">
        <f t="shared" si="8"/>
        <v>82802.200000000012</v>
      </c>
    </row>
    <row r="241" spans="1:6" ht="15.6" x14ac:dyDescent="0.3">
      <c r="A241" s="45"/>
      <c r="B241" s="11">
        <v>200</v>
      </c>
      <c r="C241" s="11"/>
      <c r="D241" s="11"/>
      <c r="E241" s="11">
        <f t="shared" si="7"/>
        <v>200</v>
      </c>
      <c r="F241" s="41">
        <f t="shared" si="8"/>
        <v>83002.200000000012</v>
      </c>
    </row>
    <row r="242" spans="1:6" ht="15.6" x14ac:dyDescent="0.3">
      <c r="A242" s="45"/>
      <c r="B242" s="11">
        <v>400</v>
      </c>
      <c r="C242" s="11"/>
      <c r="D242" s="11"/>
      <c r="E242" s="11">
        <f t="shared" si="7"/>
        <v>400</v>
      </c>
      <c r="F242" s="41">
        <f t="shared" si="8"/>
        <v>83402.200000000012</v>
      </c>
    </row>
    <row r="243" spans="1:6" ht="15.6" x14ac:dyDescent="0.3">
      <c r="A243" s="46">
        <v>45776</v>
      </c>
      <c r="B243" s="11">
        <v>340</v>
      </c>
      <c r="C243" s="11"/>
      <c r="D243" s="11"/>
      <c r="E243" s="11">
        <f t="shared" si="7"/>
        <v>340</v>
      </c>
      <c r="F243" s="41">
        <f t="shared" si="8"/>
        <v>83742.200000000012</v>
      </c>
    </row>
    <row r="244" spans="1:6" ht="15.6" x14ac:dyDescent="0.3">
      <c r="A244" s="45"/>
      <c r="B244" s="11">
        <v>90</v>
      </c>
      <c r="C244" s="11"/>
      <c r="D244" s="11"/>
      <c r="E244" s="11">
        <f t="shared" si="7"/>
        <v>90</v>
      </c>
      <c r="F244" s="41">
        <f t="shared" si="8"/>
        <v>83832.200000000012</v>
      </c>
    </row>
    <row r="245" spans="1:6" ht="15.6" x14ac:dyDescent="0.3">
      <c r="A245" s="45"/>
      <c r="B245" s="11">
        <v>90</v>
      </c>
      <c r="C245" s="11"/>
      <c r="D245" s="11"/>
      <c r="E245" s="11">
        <f t="shared" si="7"/>
        <v>90</v>
      </c>
      <c r="F245" s="41">
        <f t="shared" si="8"/>
        <v>83922.200000000012</v>
      </c>
    </row>
    <row r="246" spans="1:6" ht="15.6" x14ac:dyDescent="0.3">
      <c r="A246" s="45"/>
      <c r="B246" s="11">
        <v>340</v>
      </c>
      <c r="C246" s="11"/>
      <c r="D246" s="11"/>
      <c r="E246" s="11">
        <f t="shared" si="7"/>
        <v>340</v>
      </c>
      <c r="F246" s="41">
        <f t="shared" si="8"/>
        <v>84262.200000000012</v>
      </c>
    </row>
    <row r="247" spans="1:6" ht="15.6" x14ac:dyDescent="0.3">
      <c r="A247" s="46">
        <v>45777</v>
      </c>
      <c r="B247" s="11">
        <v>170</v>
      </c>
      <c r="C247" s="11"/>
      <c r="D247" s="11"/>
      <c r="E247" s="11">
        <f t="shared" si="7"/>
        <v>170</v>
      </c>
      <c r="F247" s="41">
        <f t="shared" si="8"/>
        <v>84432.200000000012</v>
      </c>
    </row>
    <row r="248" spans="1:6" ht="15.6" x14ac:dyDescent="0.3">
      <c r="A248" s="45"/>
      <c r="B248" s="11">
        <v>200</v>
      </c>
      <c r="C248" s="11"/>
      <c r="D248" s="11"/>
      <c r="E248" s="11">
        <f t="shared" si="7"/>
        <v>200</v>
      </c>
      <c r="F248" s="41">
        <f t="shared" si="8"/>
        <v>84632.200000000012</v>
      </c>
    </row>
    <row r="249" spans="1:6" ht="15.6" x14ac:dyDescent="0.3">
      <c r="A249" s="45"/>
      <c r="B249" s="11">
        <v>400</v>
      </c>
      <c r="C249" s="11"/>
      <c r="D249" s="11"/>
      <c r="E249" s="11">
        <f t="shared" si="7"/>
        <v>400</v>
      </c>
      <c r="F249" s="41">
        <f t="shared" si="8"/>
        <v>85032.200000000012</v>
      </c>
    </row>
    <row r="250" spans="1:6" ht="15.6" x14ac:dyDescent="0.3">
      <c r="A250" s="46">
        <v>45778</v>
      </c>
      <c r="B250" s="11">
        <v>170</v>
      </c>
      <c r="C250" s="11"/>
      <c r="D250" s="11"/>
      <c r="E250" s="11">
        <f t="shared" si="7"/>
        <v>170</v>
      </c>
      <c r="F250" s="41">
        <f t="shared" si="8"/>
        <v>85202.200000000012</v>
      </c>
    </row>
    <row r="251" spans="1:6" ht="15.6" x14ac:dyDescent="0.3">
      <c r="A251" s="46"/>
      <c r="B251" s="11">
        <v>400</v>
      </c>
      <c r="C251" s="11"/>
      <c r="D251" s="11"/>
      <c r="E251" s="11">
        <f t="shared" si="7"/>
        <v>400</v>
      </c>
      <c r="F251" s="41">
        <f t="shared" si="8"/>
        <v>85602.200000000012</v>
      </c>
    </row>
    <row r="252" spans="1:6" ht="15.6" x14ac:dyDescent="0.3">
      <c r="A252" s="46"/>
      <c r="B252" s="11">
        <v>20</v>
      </c>
      <c r="C252" s="11"/>
      <c r="D252" s="11"/>
      <c r="E252" s="11">
        <f t="shared" si="7"/>
        <v>20</v>
      </c>
      <c r="F252" s="41">
        <f t="shared" si="8"/>
        <v>85622.200000000012</v>
      </c>
    </row>
    <row r="253" spans="1:6" ht="15.6" x14ac:dyDescent="0.3">
      <c r="A253" s="46">
        <v>45783</v>
      </c>
      <c r="B253" s="11">
        <v>140</v>
      </c>
      <c r="C253" s="11"/>
      <c r="D253" s="11"/>
      <c r="E253" s="11">
        <f t="shared" si="7"/>
        <v>140</v>
      </c>
      <c r="F253" s="41">
        <f t="shared" si="8"/>
        <v>85762.200000000012</v>
      </c>
    </row>
    <row r="254" spans="1:6" ht="15.6" x14ac:dyDescent="0.3">
      <c r="A254" s="46">
        <v>45784</v>
      </c>
      <c r="B254" s="11">
        <v>40</v>
      </c>
      <c r="C254" s="11"/>
      <c r="D254" s="11"/>
      <c r="E254" s="11">
        <f t="shared" si="7"/>
        <v>40</v>
      </c>
      <c r="F254" s="41">
        <f t="shared" si="8"/>
        <v>85802.200000000012</v>
      </c>
    </row>
    <row r="255" spans="1:6" ht="15.6" x14ac:dyDescent="0.3">
      <c r="A255" s="46">
        <v>45785</v>
      </c>
      <c r="B255" s="11">
        <v>300</v>
      </c>
      <c r="C255" s="11"/>
      <c r="D255" s="11"/>
      <c r="E255" s="11">
        <f t="shared" si="7"/>
        <v>300</v>
      </c>
      <c r="F255" s="41">
        <f t="shared" si="8"/>
        <v>86102.200000000012</v>
      </c>
    </row>
    <row r="256" spans="1:6" ht="15.6" x14ac:dyDescent="0.3">
      <c r="A256" s="46">
        <v>45789</v>
      </c>
      <c r="B256" s="11">
        <v>140</v>
      </c>
      <c r="C256" s="11"/>
      <c r="D256" s="11"/>
      <c r="E256" s="11">
        <f t="shared" si="7"/>
        <v>140</v>
      </c>
      <c r="F256" s="41">
        <f t="shared" si="8"/>
        <v>86242.200000000012</v>
      </c>
    </row>
    <row r="257" spans="1:6" ht="15.6" x14ac:dyDescent="0.3">
      <c r="A257" s="46"/>
      <c r="B257" s="11">
        <v>240</v>
      </c>
      <c r="C257" s="11"/>
      <c r="D257" s="11"/>
      <c r="E257" s="11">
        <f t="shared" si="7"/>
        <v>240</v>
      </c>
      <c r="F257" s="41">
        <f t="shared" si="8"/>
        <v>86482.200000000012</v>
      </c>
    </row>
    <row r="258" spans="1:6" ht="15.6" x14ac:dyDescent="0.3">
      <c r="A258" s="46"/>
      <c r="B258" s="11">
        <v>260</v>
      </c>
      <c r="C258" s="11"/>
      <c r="D258" s="11"/>
      <c r="E258" s="11">
        <f t="shared" si="7"/>
        <v>260</v>
      </c>
      <c r="F258" s="41">
        <f t="shared" si="8"/>
        <v>86742.200000000012</v>
      </c>
    </row>
    <row r="259" spans="1:6" ht="15.6" x14ac:dyDescent="0.3">
      <c r="A259" s="46">
        <v>45790</v>
      </c>
      <c r="B259" s="11"/>
      <c r="C259" s="11">
        <v>9387.36</v>
      </c>
      <c r="D259" s="11"/>
      <c r="E259" s="11">
        <f t="shared" si="7"/>
        <v>9387.36</v>
      </c>
      <c r="F259" s="41">
        <f t="shared" si="8"/>
        <v>96129.560000000012</v>
      </c>
    </row>
    <row r="260" spans="1:6" ht="15.6" x14ac:dyDescent="0.3">
      <c r="A260" s="46"/>
      <c r="B260" s="11">
        <v>140</v>
      </c>
      <c r="C260" s="11"/>
      <c r="D260" s="11"/>
      <c r="E260" s="11">
        <f t="shared" si="7"/>
        <v>140</v>
      </c>
      <c r="F260" s="41">
        <f t="shared" si="8"/>
        <v>96269.560000000012</v>
      </c>
    </row>
    <row r="261" spans="1:6" ht="15.6" x14ac:dyDescent="0.3">
      <c r="A261" s="46">
        <v>45791</v>
      </c>
      <c r="B261" s="11">
        <v>40</v>
      </c>
      <c r="C261" s="11"/>
      <c r="D261" s="11"/>
      <c r="E261" s="11">
        <f t="shared" si="7"/>
        <v>40</v>
      </c>
      <c r="F261" s="41">
        <f t="shared" si="8"/>
        <v>96309.560000000012</v>
      </c>
    </row>
    <row r="262" spans="1:6" ht="15.6" x14ac:dyDescent="0.3">
      <c r="A262" s="46"/>
      <c r="B262" s="11">
        <v>200</v>
      </c>
      <c r="C262" s="11"/>
      <c r="D262" s="11"/>
      <c r="E262" s="11">
        <f t="shared" ref="E262:E284" si="9">SUM(B262:D262)</f>
        <v>200</v>
      </c>
      <c r="F262" s="41">
        <f t="shared" si="8"/>
        <v>96509.560000000012</v>
      </c>
    </row>
    <row r="263" spans="1:6" ht="15.6" x14ac:dyDescent="0.3">
      <c r="A263" s="46"/>
      <c r="B263" s="11">
        <v>170</v>
      </c>
      <c r="C263" s="11"/>
      <c r="D263" s="11"/>
      <c r="E263" s="11">
        <f t="shared" si="9"/>
        <v>170</v>
      </c>
      <c r="F263" s="41">
        <f t="shared" si="8"/>
        <v>96679.560000000012</v>
      </c>
    </row>
    <row r="264" spans="1:6" ht="15.6" x14ac:dyDescent="0.3">
      <c r="A264" s="46"/>
      <c r="B264" s="11">
        <v>200</v>
      </c>
      <c r="C264" s="11"/>
      <c r="D264" s="11"/>
      <c r="E264" s="11">
        <f t="shared" si="9"/>
        <v>200</v>
      </c>
      <c r="F264" s="41">
        <f t="shared" si="8"/>
        <v>96879.560000000012</v>
      </c>
    </row>
    <row r="265" spans="1:6" ht="15.6" x14ac:dyDescent="0.3">
      <c r="A265" s="46"/>
      <c r="B265" s="11">
        <v>200</v>
      </c>
      <c r="C265" s="11"/>
      <c r="D265" s="11"/>
      <c r="E265" s="11">
        <f t="shared" si="9"/>
        <v>200</v>
      </c>
      <c r="F265" s="41">
        <f t="shared" si="8"/>
        <v>97079.560000000012</v>
      </c>
    </row>
    <row r="266" spans="1:6" ht="15.6" x14ac:dyDescent="0.3">
      <c r="A266" s="46"/>
      <c r="B266" s="11">
        <v>170</v>
      </c>
      <c r="C266" s="11"/>
      <c r="D266" s="11"/>
      <c r="E266" s="11">
        <f t="shared" si="9"/>
        <v>170</v>
      </c>
      <c r="F266" s="41">
        <f t="shared" si="8"/>
        <v>97249.560000000012</v>
      </c>
    </row>
    <row r="267" spans="1:6" ht="15.6" x14ac:dyDescent="0.3">
      <c r="A267" s="46">
        <v>45792</v>
      </c>
      <c r="B267" s="11">
        <v>40</v>
      </c>
      <c r="C267" s="11"/>
      <c r="D267" s="11"/>
      <c r="E267" s="11">
        <f t="shared" si="9"/>
        <v>40</v>
      </c>
      <c r="F267" s="41">
        <f t="shared" si="8"/>
        <v>97289.560000000012</v>
      </c>
    </row>
    <row r="268" spans="1:6" ht="15.6" x14ac:dyDescent="0.3">
      <c r="A268" s="46">
        <v>45793</v>
      </c>
      <c r="B268" s="11">
        <v>220</v>
      </c>
      <c r="C268" s="11"/>
      <c r="D268" s="11"/>
      <c r="E268" s="11">
        <f t="shared" si="9"/>
        <v>220</v>
      </c>
      <c r="F268" s="41">
        <f t="shared" si="8"/>
        <v>97509.560000000012</v>
      </c>
    </row>
    <row r="269" spans="1:6" ht="15.6" x14ac:dyDescent="0.3">
      <c r="A269" s="46"/>
      <c r="B269" s="11">
        <v>220</v>
      </c>
      <c r="C269" s="11"/>
      <c r="D269" s="11"/>
      <c r="E269" s="11">
        <f t="shared" si="9"/>
        <v>220</v>
      </c>
      <c r="F269" s="41">
        <f t="shared" si="8"/>
        <v>97729.560000000012</v>
      </c>
    </row>
    <row r="270" spans="1:6" ht="15.6" x14ac:dyDescent="0.3">
      <c r="A270" s="46">
        <v>45797</v>
      </c>
      <c r="B270" s="11"/>
      <c r="C270" s="11">
        <v>640.20000000000005</v>
      </c>
      <c r="D270" s="11"/>
      <c r="E270" s="11">
        <f t="shared" si="9"/>
        <v>640.20000000000005</v>
      </c>
      <c r="F270" s="41">
        <f t="shared" si="8"/>
        <v>98369.760000000009</v>
      </c>
    </row>
    <row r="271" spans="1:6" ht="15.6" x14ac:dyDescent="0.3">
      <c r="A271" s="46">
        <v>45798</v>
      </c>
      <c r="B271" s="11">
        <v>40</v>
      </c>
      <c r="C271" s="11"/>
      <c r="D271" s="11"/>
      <c r="E271" s="11">
        <f t="shared" si="9"/>
        <v>40</v>
      </c>
      <c r="F271" s="41">
        <f t="shared" si="8"/>
        <v>98409.760000000009</v>
      </c>
    </row>
    <row r="272" spans="1:6" ht="15.6" x14ac:dyDescent="0.3">
      <c r="A272" s="46"/>
      <c r="B272" s="11">
        <v>20</v>
      </c>
      <c r="C272" s="11"/>
      <c r="D272" s="11"/>
      <c r="E272" s="11">
        <f t="shared" si="9"/>
        <v>20</v>
      </c>
      <c r="F272" s="41">
        <f t="shared" si="8"/>
        <v>98429.760000000009</v>
      </c>
    </row>
    <row r="273" spans="1:6" ht="15.6" x14ac:dyDescent="0.3">
      <c r="A273" s="46">
        <v>45799</v>
      </c>
      <c r="B273" s="11">
        <v>40</v>
      </c>
      <c r="C273" s="11"/>
      <c r="D273" s="11"/>
      <c r="E273" s="11">
        <f t="shared" si="9"/>
        <v>40</v>
      </c>
      <c r="F273" s="41">
        <f t="shared" si="8"/>
        <v>98469.760000000009</v>
      </c>
    </row>
    <row r="274" spans="1:6" ht="15.6" x14ac:dyDescent="0.3">
      <c r="A274" s="46">
        <v>45800</v>
      </c>
      <c r="B274" s="11">
        <v>20</v>
      </c>
      <c r="C274" s="11"/>
      <c r="D274" s="11"/>
      <c r="E274" s="11">
        <f t="shared" si="9"/>
        <v>20</v>
      </c>
      <c r="F274" s="41">
        <f t="shared" si="8"/>
        <v>98489.760000000009</v>
      </c>
    </row>
    <row r="275" spans="1:6" ht="15.6" x14ac:dyDescent="0.3">
      <c r="A275" s="46">
        <v>45804</v>
      </c>
      <c r="B275" s="11">
        <v>220</v>
      </c>
      <c r="C275" s="11"/>
      <c r="D275" s="11"/>
      <c r="E275" s="11">
        <f t="shared" si="9"/>
        <v>220</v>
      </c>
      <c r="F275" s="41">
        <f t="shared" si="8"/>
        <v>98709.760000000009</v>
      </c>
    </row>
    <row r="276" spans="1:6" ht="15.6" x14ac:dyDescent="0.3">
      <c r="A276" s="46">
        <v>45805</v>
      </c>
      <c r="B276" s="11">
        <v>40</v>
      </c>
      <c r="C276" s="11"/>
      <c r="D276" s="11"/>
      <c r="E276" s="11">
        <f t="shared" si="9"/>
        <v>40</v>
      </c>
      <c r="F276" s="41">
        <f t="shared" si="8"/>
        <v>98749.760000000009</v>
      </c>
    </row>
    <row r="277" spans="1:6" ht="15.6" x14ac:dyDescent="0.3">
      <c r="A277" s="46"/>
      <c r="B277" s="11">
        <v>40</v>
      </c>
      <c r="C277" s="11"/>
      <c r="D277" s="11"/>
      <c r="E277" s="11">
        <f t="shared" si="9"/>
        <v>40</v>
      </c>
      <c r="F277" s="41">
        <f t="shared" si="8"/>
        <v>98789.760000000009</v>
      </c>
    </row>
    <row r="278" spans="1:6" ht="15.6" x14ac:dyDescent="0.3">
      <c r="A278" s="46"/>
      <c r="B278" s="11">
        <v>120</v>
      </c>
      <c r="C278" s="11"/>
      <c r="D278" s="11"/>
      <c r="E278" s="11">
        <f t="shared" si="9"/>
        <v>120</v>
      </c>
      <c r="F278" s="41">
        <f t="shared" si="8"/>
        <v>98909.760000000009</v>
      </c>
    </row>
    <row r="279" spans="1:6" ht="15.6" x14ac:dyDescent="0.3">
      <c r="A279" s="46">
        <v>45806</v>
      </c>
      <c r="B279" s="11">
        <v>180</v>
      </c>
      <c r="C279" s="11"/>
      <c r="D279" s="11"/>
      <c r="E279" s="11">
        <f t="shared" si="9"/>
        <v>180</v>
      </c>
      <c r="F279" s="41">
        <f t="shared" si="8"/>
        <v>99089.760000000009</v>
      </c>
    </row>
    <row r="280" spans="1:6" ht="15.6" x14ac:dyDescent="0.3">
      <c r="A280" s="46"/>
      <c r="B280" s="11">
        <v>300</v>
      </c>
      <c r="C280" s="11"/>
      <c r="D280" s="11"/>
      <c r="E280" s="11">
        <f t="shared" si="9"/>
        <v>300</v>
      </c>
      <c r="F280" s="41">
        <f t="shared" si="8"/>
        <v>99389.760000000009</v>
      </c>
    </row>
    <row r="281" spans="1:6" ht="15.6" x14ac:dyDescent="0.3">
      <c r="A281" s="46"/>
      <c r="B281" s="11">
        <v>20</v>
      </c>
      <c r="C281" s="11"/>
      <c r="D281" s="11"/>
      <c r="E281" s="11">
        <f t="shared" si="9"/>
        <v>20</v>
      </c>
      <c r="F281" s="41">
        <f t="shared" si="8"/>
        <v>99409.760000000009</v>
      </c>
    </row>
    <row r="282" spans="1:6" ht="15.6" x14ac:dyDescent="0.3">
      <c r="A282" s="46">
        <v>45813</v>
      </c>
      <c r="B282" s="11">
        <v>40</v>
      </c>
      <c r="C282" s="11"/>
      <c r="D282" s="11"/>
      <c r="E282" s="11">
        <f t="shared" si="9"/>
        <v>40</v>
      </c>
      <c r="F282" s="41">
        <f t="shared" si="8"/>
        <v>99449.760000000009</v>
      </c>
    </row>
    <row r="283" spans="1:6" ht="15.6" x14ac:dyDescent="0.3">
      <c r="A283" s="46"/>
      <c r="B283" s="11">
        <v>40</v>
      </c>
      <c r="C283" s="11"/>
      <c r="D283" s="11"/>
      <c r="E283" s="11">
        <f t="shared" si="9"/>
        <v>40</v>
      </c>
      <c r="F283" s="41">
        <f t="shared" si="8"/>
        <v>99489.760000000009</v>
      </c>
    </row>
    <row r="284" spans="1:6" ht="15.6" x14ac:dyDescent="0.3">
      <c r="A284" s="46">
        <v>45818</v>
      </c>
      <c r="B284" s="11">
        <v>40</v>
      </c>
      <c r="C284" s="11"/>
      <c r="D284" s="11"/>
      <c r="E284" s="11">
        <f t="shared" si="9"/>
        <v>40</v>
      </c>
      <c r="F284" s="41">
        <f t="shared" si="8"/>
        <v>99529.760000000009</v>
      </c>
    </row>
    <row r="285" spans="1:6" ht="15.6" x14ac:dyDescent="0.3">
      <c r="A285" s="46"/>
      <c r="B285" s="35"/>
      <c r="C285" s="11"/>
      <c r="D285" s="11">
        <v>10</v>
      </c>
      <c r="E285" s="11">
        <f>SUM(C285:D285)</f>
        <v>10</v>
      </c>
      <c r="F285" s="41">
        <f t="shared" si="8"/>
        <v>99539.760000000009</v>
      </c>
    </row>
    <row r="286" spans="1:6" ht="15.6" x14ac:dyDescent="0.3">
      <c r="A286" s="46">
        <v>45819</v>
      </c>
      <c r="B286" s="11">
        <v>40</v>
      </c>
      <c r="C286" s="11"/>
      <c r="D286" s="11"/>
      <c r="E286" s="11">
        <f>SUM(B286:D286)</f>
        <v>40</v>
      </c>
      <c r="F286" s="41">
        <f t="shared" si="8"/>
        <v>99579.760000000009</v>
      </c>
    </row>
    <row r="287" spans="1:6" ht="15.6" x14ac:dyDescent="0.3">
      <c r="A287" s="46">
        <v>45820</v>
      </c>
      <c r="B287" s="11">
        <v>80</v>
      </c>
      <c r="C287" s="11"/>
      <c r="D287" s="11"/>
      <c r="E287" s="11">
        <f>SUM(B287:D287)</f>
        <v>80</v>
      </c>
      <c r="F287" s="41">
        <f t="shared" si="8"/>
        <v>99659.760000000009</v>
      </c>
    </row>
    <row r="288" spans="1:6" ht="15.6" x14ac:dyDescent="0.3">
      <c r="A288" s="46">
        <v>45825</v>
      </c>
      <c r="B288" s="35"/>
      <c r="C288" s="11"/>
      <c r="D288" s="11">
        <v>10</v>
      </c>
      <c r="E288" s="11">
        <f>SUM(C288:D288)</f>
        <v>10</v>
      </c>
      <c r="F288" s="41">
        <f t="shared" si="8"/>
        <v>99669.760000000009</v>
      </c>
    </row>
    <row r="289" spans="1:7" ht="15.6" x14ac:dyDescent="0.3">
      <c r="A289" s="46">
        <v>45826</v>
      </c>
      <c r="B289" s="11">
        <v>40</v>
      </c>
      <c r="C289" s="11"/>
      <c r="D289" s="11"/>
      <c r="E289" s="11">
        <f t="shared" ref="E289:E296" si="10">SUM(B289:D289)</f>
        <v>40</v>
      </c>
      <c r="F289" s="41">
        <f t="shared" si="8"/>
        <v>99709.760000000009</v>
      </c>
    </row>
    <row r="290" spans="1:7" ht="15.6" x14ac:dyDescent="0.3">
      <c r="A290" s="46"/>
      <c r="B290" s="11">
        <v>120</v>
      </c>
      <c r="C290" s="11"/>
      <c r="D290" s="11"/>
      <c r="E290" s="11">
        <f t="shared" si="10"/>
        <v>120</v>
      </c>
      <c r="F290" s="41">
        <f t="shared" si="8"/>
        <v>99829.760000000009</v>
      </c>
    </row>
    <row r="291" spans="1:7" ht="15.6" x14ac:dyDescent="0.3">
      <c r="A291" s="46">
        <v>45831</v>
      </c>
      <c r="B291" s="11">
        <v>40</v>
      </c>
      <c r="C291" s="11"/>
      <c r="D291" s="11"/>
      <c r="E291" s="11">
        <f t="shared" si="10"/>
        <v>40</v>
      </c>
      <c r="F291" s="41">
        <f t="shared" si="8"/>
        <v>99869.760000000009</v>
      </c>
    </row>
    <row r="292" spans="1:7" ht="15.6" x14ac:dyDescent="0.3">
      <c r="A292" s="46">
        <v>45832</v>
      </c>
      <c r="B292" s="11">
        <v>40</v>
      </c>
      <c r="C292" s="11"/>
      <c r="D292" s="11"/>
      <c r="E292" s="11">
        <f t="shared" si="10"/>
        <v>40</v>
      </c>
      <c r="F292" s="41">
        <f t="shared" si="8"/>
        <v>99909.760000000009</v>
      </c>
    </row>
    <row r="293" spans="1:7" ht="15.6" x14ac:dyDescent="0.3">
      <c r="A293" s="46"/>
      <c r="B293" s="11">
        <v>40</v>
      </c>
      <c r="C293" s="11"/>
      <c r="D293" s="11"/>
      <c r="E293" s="11">
        <f t="shared" si="10"/>
        <v>40</v>
      </c>
      <c r="F293" s="41">
        <f t="shared" si="8"/>
        <v>99949.760000000009</v>
      </c>
    </row>
    <row r="294" spans="1:7" ht="15.6" x14ac:dyDescent="0.3">
      <c r="A294" s="46">
        <v>45833</v>
      </c>
      <c r="B294" s="11">
        <v>40</v>
      </c>
      <c r="C294" s="11"/>
      <c r="D294" s="11"/>
      <c r="E294" s="11">
        <f t="shared" si="10"/>
        <v>40</v>
      </c>
      <c r="F294" s="41">
        <f t="shared" si="8"/>
        <v>99989.760000000009</v>
      </c>
    </row>
    <row r="295" spans="1:7" ht="15.6" x14ac:dyDescent="0.3">
      <c r="A295" s="45"/>
      <c r="B295" s="11"/>
      <c r="C295" s="11"/>
      <c r="D295" s="11"/>
      <c r="E295" s="11">
        <f t="shared" si="10"/>
        <v>0</v>
      </c>
      <c r="F295" s="41">
        <f t="shared" si="8"/>
        <v>99989.760000000009</v>
      </c>
    </row>
    <row r="296" spans="1:7" ht="15.6" x14ac:dyDescent="0.3">
      <c r="A296" s="47"/>
      <c r="B296" s="10"/>
      <c r="C296" s="50"/>
      <c r="D296" s="50"/>
      <c r="E296" s="11">
        <f t="shared" si="10"/>
        <v>0</v>
      </c>
      <c r="F296" s="41">
        <f t="shared" si="8"/>
        <v>99989.760000000009</v>
      </c>
    </row>
    <row r="297" spans="1:7" ht="31.5" customHeight="1" x14ac:dyDescent="0.3">
      <c r="A297" s="45"/>
      <c r="B297" s="12">
        <f>SUM(B6:B296)</f>
        <v>48093.26</v>
      </c>
      <c r="C297" s="12">
        <f t="shared" ref="C297:D297" si="11">SUM(C6:C296)</f>
        <v>27427.370000000003</v>
      </c>
      <c r="D297" s="12">
        <f t="shared" si="11"/>
        <v>20</v>
      </c>
      <c r="E297" s="11">
        <f>SUM(E6:E296)</f>
        <v>75540.62999999999</v>
      </c>
      <c r="F297" s="12">
        <f>SUM(B297:D297)+F5</f>
        <v>99989.760000000009</v>
      </c>
      <c r="G297" s="42"/>
    </row>
    <row r="299" spans="1:7" x14ac:dyDescent="0.3">
      <c r="E299" s="64"/>
      <c r="F299" s="36"/>
    </row>
    <row r="300" spans="1:7" x14ac:dyDescent="0.3">
      <c r="E300" s="82">
        <f>E297+E5</f>
        <v>99989.759999999995</v>
      </c>
    </row>
    <row r="301" spans="1:7" x14ac:dyDescent="0.3">
      <c r="E301" s="64"/>
    </row>
    <row r="302" spans="1:7" x14ac:dyDescent="0.3">
      <c r="E302" s="64"/>
    </row>
    <row r="303" spans="1:7" x14ac:dyDescent="0.3">
      <c r="E303" s="64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94B2071-B47C-4F9A-9739-D537619D32BE}"/>
</file>

<file path=customXml/itemProps2.xml><?xml version="1.0" encoding="utf-8"?>
<ds:datastoreItem xmlns:ds="http://schemas.openxmlformats.org/officeDocument/2006/customXml" ds:itemID="{91331EE7-4979-4D83-958E-4E1E04BD088F}"/>
</file>

<file path=customXml/itemProps3.xml><?xml version="1.0" encoding="utf-8"?>
<ds:datastoreItem xmlns:ds="http://schemas.openxmlformats.org/officeDocument/2006/customXml" ds:itemID="{03159C00-4A36-4A60-99CC-7BDA01EB2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Ind Exam Report</vt:lpstr>
      <vt:lpstr>Prev Year Comparison</vt:lpstr>
      <vt:lpstr>Summary</vt:lpstr>
      <vt:lpstr>Expenses</vt:lpstr>
      <vt:lpstr>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Dalkeith RFC</cp:lastModifiedBy>
  <cp:lastPrinted>2025-04-20T12:40:13Z</cp:lastPrinted>
  <dcterms:created xsi:type="dcterms:W3CDTF">2012-12-03T09:21:31Z</dcterms:created>
  <dcterms:modified xsi:type="dcterms:W3CDTF">2026-04-30T21:17:40Z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