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c7382c8c063954/Desktop/MCAG/3.  MCAG 2025/"/>
    </mc:Choice>
  </mc:AlternateContent>
  <xr:revisionPtr revIDLastSave="0" documentId="8_{07479235-07EA-42D0-AA8F-4BB64BDA32E2}" xr6:coauthVersionLast="47" xr6:coauthVersionMax="47" xr10:uidLastSave="{00000000-0000-0000-0000-000000000000}"/>
  <bookViews>
    <workbookView xWindow="-108" yWindow="-108" windowWidth="23256" windowHeight="12456" xr2:uid="{B82F3FAF-F88A-468F-A0C7-11F59897BE19}"/>
  </bookViews>
  <sheets>
    <sheet name="MbyM2025" sheetId="1" r:id="rId1"/>
  </sheets>
  <definedNames>
    <definedName name="_xlnm.Print_Area" localSheetId="0">MbyM2025!$B$1:$P$53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9" i="1" l="1"/>
  <c r="K119" i="1"/>
  <c r="I119" i="1"/>
  <c r="E119" i="1"/>
  <c r="C119" i="1"/>
  <c r="C114" i="1"/>
  <c r="O112" i="1"/>
  <c r="P112" i="1" s="1"/>
  <c r="Q112" i="1" s="1"/>
  <c r="P105" i="1"/>
  <c r="Q105" i="1" s="1"/>
  <c r="P102" i="1"/>
  <c r="Q102" i="1" s="1"/>
  <c r="P98" i="1"/>
  <c r="Q98" i="1" s="1"/>
  <c r="M98" i="1"/>
  <c r="O92" i="1"/>
  <c r="N92" i="1"/>
  <c r="M92" i="1"/>
  <c r="M119" i="1" s="1"/>
  <c r="L92" i="1"/>
  <c r="K92" i="1"/>
  <c r="J92" i="1"/>
  <c r="J119" i="1" s="1"/>
  <c r="H80" i="1"/>
  <c r="H119" i="1" s="1"/>
  <c r="G80" i="1"/>
  <c r="F80" i="1"/>
  <c r="P80" i="1" s="1"/>
  <c r="Q80" i="1" s="1"/>
  <c r="P77" i="1"/>
  <c r="Q77" i="1" s="1"/>
  <c r="G77" i="1"/>
  <c r="G119" i="1" s="1"/>
  <c r="N74" i="1"/>
  <c r="M74" i="1"/>
  <c r="P74" i="1" s="1"/>
  <c r="Q74" i="1" s="1"/>
  <c r="O68" i="1"/>
  <c r="P68" i="1" s="1"/>
  <c r="Q68" i="1" s="1"/>
  <c r="N68" i="1"/>
  <c r="N119" i="1" s="1"/>
  <c r="F64" i="1"/>
  <c r="F119" i="1" s="1"/>
  <c r="E64" i="1"/>
  <c r="D64" i="1"/>
  <c r="P64" i="1" s="1"/>
  <c r="C58" i="1"/>
  <c r="P49" i="1"/>
  <c r="P48" i="1"/>
  <c r="T47" i="1"/>
  <c r="P47" i="1"/>
  <c r="O45" i="1"/>
  <c r="N45" i="1"/>
  <c r="M45" i="1"/>
  <c r="L45" i="1"/>
  <c r="K45" i="1"/>
  <c r="J45" i="1"/>
  <c r="I45" i="1"/>
  <c r="H45" i="1"/>
  <c r="G45" i="1"/>
  <c r="F45" i="1"/>
  <c r="P45" i="1" s="1"/>
  <c r="E45" i="1"/>
  <c r="D45" i="1"/>
  <c r="P44" i="1"/>
  <c r="P43" i="1"/>
  <c r="P42" i="1"/>
  <c r="P41" i="1"/>
  <c r="N41" i="1"/>
  <c r="O39" i="1"/>
  <c r="N39" i="1"/>
  <c r="L39" i="1"/>
  <c r="K39" i="1"/>
  <c r="J39" i="1"/>
  <c r="I39" i="1"/>
  <c r="H39" i="1"/>
  <c r="G39" i="1"/>
  <c r="F39" i="1"/>
  <c r="E39" i="1"/>
  <c r="D39" i="1"/>
  <c r="P38" i="1"/>
  <c r="P37" i="1"/>
  <c r="P36" i="1"/>
  <c r="P35" i="1"/>
  <c r="M34" i="1"/>
  <c r="P34" i="1" s="1"/>
  <c r="P33" i="1"/>
  <c r="O31" i="1"/>
  <c r="N31" i="1"/>
  <c r="M31" i="1"/>
  <c r="L31" i="1"/>
  <c r="K31" i="1"/>
  <c r="J31" i="1"/>
  <c r="I31" i="1"/>
  <c r="H31" i="1"/>
  <c r="G31" i="1"/>
  <c r="F31" i="1"/>
  <c r="E31" i="1"/>
  <c r="D31" i="1"/>
  <c r="P31" i="1" s="1"/>
  <c r="P30" i="1"/>
  <c r="P29" i="1"/>
  <c r="P28" i="1"/>
  <c r="P25" i="1"/>
  <c r="P24" i="1"/>
  <c r="M24" i="1"/>
  <c r="O23" i="1"/>
  <c r="O26" i="1" s="1"/>
  <c r="O51" i="1" s="1"/>
  <c r="N23" i="1"/>
  <c r="N26" i="1" s="1"/>
  <c r="N51" i="1" s="1"/>
  <c r="M23" i="1"/>
  <c r="M26" i="1" s="1"/>
  <c r="L23" i="1"/>
  <c r="L26" i="1" s="1"/>
  <c r="L51" i="1" s="1"/>
  <c r="K23" i="1"/>
  <c r="K26" i="1" s="1"/>
  <c r="K51" i="1" s="1"/>
  <c r="J23" i="1"/>
  <c r="J26" i="1" s="1"/>
  <c r="J51" i="1" s="1"/>
  <c r="I23" i="1"/>
  <c r="I26" i="1" s="1"/>
  <c r="I51" i="1" s="1"/>
  <c r="H23" i="1"/>
  <c r="H26" i="1" s="1"/>
  <c r="H51" i="1" s="1"/>
  <c r="G23" i="1"/>
  <c r="G26" i="1" s="1"/>
  <c r="G51" i="1" s="1"/>
  <c r="F23" i="1"/>
  <c r="F26" i="1" s="1"/>
  <c r="F51" i="1" s="1"/>
  <c r="E23" i="1"/>
  <c r="E26" i="1" s="1"/>
  <c r="E51" i="1" s="1"/>
  <c r="D23" i="1"/>
  <c r="P23" i="1" s="1"/>
  <c r="O13" i="1"/>
  <c r="N13" i="1"/>
  <c r="M13" i="1"/>
  <c r="L13" i="1"/>
  <c r="L55" i="1" s="1"/>
  <c r="K13" i="1"/>
  <c r="K55" i="1" s="1"/>
  <c r="I13" i="1"/>
  <c r="I55" i="1" s="1"/>
  <c r="H13" i="1"/>
  <c r="H55" i="1" s="1"/>
  <c r="G13" i="1"/>
  <c r="F13" i="1"/>
  <c r="E13" i="1"/>
  <c r="D13" i="1"/>
  <c r="P12" i="1"/>
  <c r="P11" i="1"/>
  <c r="P10" i="1"/>
  <c r="J9" i="1"/>
  <c r="J13" i="1" s="1"/>
  <c r="J55" i="1" s="1"/>
  <c r="P8" i="1"/>
  <c r="P7" i="1"/>
  <c r="D4" i="1"/>
  <c r="D5" i="1" s="1"/>
  <c r="P119" i="1" l="1"/>
  <c r="P120" i="1" s="1"/>
  <c r="Q64" i="1"/>
  <c r="Q119" i="1" s="1"/>
  <c r="E55" i="1"/>
  <c r="N55" i="1"/>
  <c r="Q13" i="1"/>
  <c r="F55" i="1"/>
  <c r="O55" i="1"/>
  <c r="G55" i="1"/>
  <c r="D119" i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P92" i="1"/>
  <c r="Q92" i="1" s="1"/>
  <c r="D26" i="1"/>
  <c r="O119" i="1"/>
  <c r="P9" i="1"/>
  <c r="P13" i="1"/>
  <c r="M39" i="1"/>
  <c r="P39" i="1" s="1"/>
  <c r="M51" i="1" l="1"/>
  <c r="M55" i="1" s="1"/>
  <c r="Q14" i="1"/>
  <c r="D51" i="1"/>
  <c r="P26" i="1"/>
  <c r="Q51" i="1" s="1"/>
  <c r="P51" i="1" l="1"/>
  <c r="D55" i="1"/>
  <c r="D53" i="1"/>
  <c r="E3" i="1" s="1"/>
  <c r="E53" i="1" l="1"/>
  <c r="F3" i="1" s="1"/>
  <c r="E5" i="1"/>
  <c r="P55" i="1"/>
  <c r="Q55" i="1"/>
  <c r="F53" i="1" l="1"/>
  <c r="G3" i="1" s="1"/>
  <c r="F5" i="1"/>
  <c r="G5" i="1" l="1"/>
  <c r="G53" i="1"/>
  <c r="H3" i="1" s="1"/>
  <c r="H53" i="1" l="1"/>
  <c r="I3" i="1" s="1"/>
  <c r="H5" i="1"/>
  <c r="I5" i="1" l="1"/>
  <c r="I53" i="1"/>
  <c r="J3" i="1" s="1"/>
  <c r="J53" i="1" l="1"/>
  <c r="K3" i="1" s="1"/>
  <c r="J5" i="1"/>
  <c r="K53" i="1" l="1"/>
  <c r="L3" i="1" s="1"/>
  <c r="K5" i="1"/>
  <c r="L53" i="1" l="1"/>
  <c r="M3" i="1" s="1"/>
  <c r="L5" i="1"/>
  <c r="M53" i="1" l="1"/>
  <c r="N3" i="1" s="1"/>
  <c r="M5" i="1"/>
  <c r="N53" i="1" l="1"/>
  <c r="O3" i="1" s="1"/>
  <c r="N5" i="1"/>
  <c r="O53" i="1" l="1"/>
  <c r="P3" i="1" s="1"/>
  <c r="P5" i="1" s="1"/>
  <c r="O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F11" authorId="0" shapeId="0" xr:uid="{CBCC91D7-D669-4F45-8ECA-71674D0FCA8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Clackmannanshire Council
Final 25% towards hearing loop
</t>
        </r>
      </text>
    </comment>
    <comment ref="G11" authorId="0" shapeId="0" xr:uid="{F231A050-CD12-4909-96D3-A646D7E6D45E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CFSLA for basketball hoops
</t>
        </r>
      </text>
    </comment>
    <comment ref="H11" authorId="0" shapeId="0" xr:uid="{B79AC632-ADA4-4728-9DFA-E9EEF144BA11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Foundation Scotland
retrospective to be used against salaries
</t>
        </r>
      </text>
    </comment>
    <comment ref="I11" authorId="0" shapeId="0" xr:uid="{583E6E78-4860-4663-9551-E2D53687F71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Foundation Scotland
to be used for Summer and October activities
</t>
        </r>
      </text>
    </comment>
    <comment ref="K11" authorId="0" shapeId="0" xr:uid="{E5E46A89-7BF0-45B2-809F-6A34C3D1FCF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Scotmid for staffing and runnign costs
</t>
        </r>
      </text>
    </comment>
    <comment ref="M11" authorId="0" shapeId="0" xr:uid="{D3D863E6-7257-4B48-9E55-72FEC16369C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Clacks Council for Bike Library.</t>
        </r>
      </text>
    </comment>
    <comment ref="O11" authorId="0" shapeId="0" xr:uid="{9348DF98-2A05-40B1-9D13-AE60A8DAB04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UKSPF GRANT
Communities &amp; Place Capital Fund
(75% of committent £19,150 for new flooring).</t>
        </r>
      </text>
    </comment>
    <comment ref="E12" authorId="0" shapeId="0" xr:uid="{4A1045E6-6305-41D7-A496-445C8DE515C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Garfield Western unrestricted grant
</t>
        </r>
      </text>
    </comment>
    <comment ref="D33" authorId="0" shapeId="0" xr:uid="{9E341AF2-FF3D-4594-895E-80A716992B38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Governance
</t>
        </r>
      </text>
    </comment>
    <comment ref="E33" authorId="0" shapeId="0" xr:uid="{AB98D2E3-83FF-499E-A5A0-6996A71951B3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Governance
</t>
        </r>
      </text>
    </comment>
    <comment ref="F33" authorId="0" shapeId="0" xr:uid="{AF5A2DC8-CAE2-415C-8070-5AD7A989A8A7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Governance
</t>
        </r>
      </text>
    </comment>
    <comment ref="C65" authorId="0" shapeId="0" xr:uid="{00BE4B83-CA57-4981-A28B-0F4BBE19865E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This was originally for some work doing on the toilets/showers but it didn't get done.
There is an understanding/agreement that we can carry it over to 2026 to go towards the new flooring.</t>
        </r>
      </text>
    </comment>
  </commentList>
</comments>
</file>

<file path=xl/sharedStrings.xml><?xml version="1.0" encoding="utf-8"?>
<sst xmlns="http://schemas.openxmlformats.org/spreadsheetml/2006/main" count="147" uniqueCount="106">
  <si>
    <t>MCAG Monthly Management Summary 2025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</si>
  <si>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</si>
  <si>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</si>
  <si>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</si>
  <si>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</si>
  <si>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</si>
  <si>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</si>
  <si>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</si>
  <si>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</si>
  <si>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</si>
  <si>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</si>
  <si>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</si>
  <si>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</si>
  <si>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c/f  to 2026</t>
  </si>
  <si>
    <t xml:space="preserve">BANK BALANCE B/F (Made up of): </t>
  </si>
  <si>
    <t xml:space="preserve">Restricted: </t>
  </si>
  <si>
    <t xml:space="preserve">Unrestricted: </t>
  </si>
  <si>
    <t>INCOME</t>
  </si>
  <si>
    <t>Unallocated</t>
  </si>
  <si>
    <t>Donations</t>
  </si>
  <si>
    <t>Fundraising</t>
  </si>
  <si>
    <t>Lets</t>
  </si>
  <si>
    <t>Grants: Restricted (see comment for funder)</t>
  </si>
  <si>
    <t>Restricted:</t>
  </si>
  <si>
    <t>Grants: Unrestricted (see comments for funder)</t>
  </si>
  <si>
    <t>Unrestricted:</t>
  </si>
  <si>
    <t>Cross C'ck</t>
  </si>
  <si>
    <t>TOTAL INCOME</t>
  </si>
  <si>
    <t>EXPENDITURE</t>
  </si>
  <si>
    <t>2025 Totals</t>
  </si>
  <si>
    <t>Wages used against FFS Grant received 27/05/25</t>
  </si>
  <si>
    <t>Wages used against FFS Grant received 02/06/25</t>
  </si>
  <si>
    <t>Wages used against Cycling Scotland receved in 2023</t>
  </si>
  <si>
    <t>Wages used against Scotmid received 15/08</t>
  </si>
  <si>
    <t>Wages used against CSET £9.7k</t>
  </si>
  <si>
    <t>Wages used against final 25% of hearing loop grant</t>
  </si>
  <si>
    <t>Sub Total of wages used against RI &amp; NRI Grants</t>
  </si>
  <si>
    <t>Wages Fixed Contracts</t>
  </si>
  <si>
    <t>Wages Casual</t>
  </si>
  <si>
    <t>Wages Total</t>
  </si>
  <si>
    <t>Utilites used against Rest'd &amp; Non-Rest'd Grants</t>
  </si>
  <si>
    <t>Utilities Phone</t>
  </si>
  <si>
    <t>Utilities Gas/Electric</t>
  </si>
  <si>
    <t>Utilities Total</t>
  </si>
  <si>
    <t>Other Running Costs used against Rest'd &amp; Non-Rest'd Grants</t>
  </si>
  <si>
    <t>Centre consumables</t>
  </si>
  <si>
    <t>Fundraising costs</t>
  </si>
  <si>
    <t>General admin expenses</t>
  </si>
  <si>
    <t>Governance costs</t>
  </si>
  <si>
    <t>Insurances</t>
  </si>
  <si>
    <t xml:space="preserve">Other Running Costs Total </t>
  </si>
  <si>
    <t>Repairs &amp; Maintenance  Costs used against Rest'd &amp; Non-Rest'd Grants</t>
  </si>
  <si>
    <t>Repairs &amp; Maintenance Cleaning</t>
  </si>
  <si>
    <t>Repairs &amp; Maintenance Water Testing</t>
  </si>
  <si>
    <t>Repairs &amp; Maintenance Other</t>
  </si>
  <si>
    <t>Repairs &amp; Maintenance Total</t>
  </si>
  <si>
    <t>Equipment</t>
  </si>
  <si>
    <t>Activities &amp; Other Expenditure against Restricted Income Grants</t>
  </si>
  <si>
    <t>Training</t>
  </si>
  <si>
    <t>TOTAL EXPENDITURE</t>
  </si>
  <si>
    <t>Charitable Payments</t>
  </si>
  <si>
    <t>Bank balance to c/f to next month</t>
  </si>
  <si>
    <t>Inc less Exp</t>
  </si>
  <si>
    <t>RESTRICTED FUNDING INCOME &amp; EXPENDITURE</t>
  </si>
  <si>
    <t>Total Restricted Funding b/f from 2024</t>
  </si>
  <si>
    <t>TOT Exp against RI</t>
  </si>
  <si>
    <t>c/f to 2026</t>
  </si>
  <si>
    <t>Cycling Scotland</t>
  </si>
  <si>
    <t>Salaries</t>
  </si>
  <si>
    <t>Utilities</t>
  </si>
  <si>
    <t xml:space="preserve">Other </t>
  </si>
  <si>
    <t>Repairs &amp; Maintenance</t>
  </si>
  <si>
    <t>Total of this fund used</t>
  </si>
  <si>
    <t>CSET</t>
  </si>
  <si>
    <t>Salaries for time sorting new floor</t>
  </si>
  <si>
    <t>Restricted Funding received in 2025</t>
  </si>
  <si>
    <t>Clackmannanshire Council Hearing Loop final 25%</t>
  </si>
  <si>
    <t>Contacta Systems</t>
  </si>
  <si>
    <t xml:space="preserve">Salaries </t>
  </si>
  <si>
    <t xml:space="preserve">CFSLA (Clacks, Falkirk &amp; Stirling LAs) PAYROLL LOTT </t>
  </si>
  <si>
    <t>Basketball hoops from Decathalon</t>
  </si>
  <si>
    <t>Total funds used</t>
  </si>
  <si>
    <t>FFS Retrospective for staffing/running costs (rec 27/05/25)</t>
  </si>
  <si>
    <t>FFS Summer &amp; October Activities (rec 02/06/25)</t>
  </si>
  <si>
    <t xml:space="preserve">CLAIRE HOYLE </t>
  </si>
  <si>
    <t>ROLLERBEATS</t>
  </si>
  <si>
    <t xml:space="preserve">ARTS INVLUDED </t>
  </si>
  <si>
    <t>R&amp;M costs (ALLOA ELECTRICAL repairs to gents toilets)</t>
  </si>
  <si>
    <t>R&amp;M costs (OCTOPUS 6JJSM79 Heating &amp; Lighting)</t>
  </si>
  <si>
    <t>R&amp;M costs (SGPROCLEANINGLTD Cleaning)</t>
  </si>
  <si>
    <t>BANNERS PRINTING</t>
  </si>
  <si>
    <t>Scotmid for staffing &amp; running costs (received 15/08)</t>
  </si>
  <si>
    <t>Running Costs</t>
  </si>
  <si>
    <t>Clackmannanshire Council for Bike Library</t>
  </si>
  <si>
    <t>UKSPF GRANT (75% of committent for new flooring)</t>
  </si>
  <si>
    <t>£5k to be applied for Security Cameras</t>
  </si>
  <si>
    <t>Refund</t>
  </si>
  <si>
    <t>Replacement system</t>
  </si>
  <si>
    <t>Prep for installation</t>
  </si>
  <si>
    <t>Returned/to be refunded</t>
  </si>
  <si>
    <t>2 x outdoor covers</t>
  </si>
  <si>
    <t>Total Restricted funding received in 2025</t>
  </si>
  <si>
    <t>Committed but not yet received</t>
  </si>
  <si>
    <t>CSET £15 towards new gym floor</t>
  </si>
  <si>
    <t>Total Restricted Income available in 2025</t>
  </si>
  <si>
    <t>Crosscheck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</si>
</sst>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[Red]#,##0.00"/>
    <numFmt numFmtId="165" formatCode="&quot;£&quot;#,##0.00"/>
    <numFmt numFmtId="166" formatCode="#,##0.00_ ;[Red]\-#,##0.00\ "/>
    <numFmt numFmtId="167" formatCode="0.00_ ;[Red]\-0.00\ "/>
  </numFmts>
  <fonts count="19" x14ac:knownFonts="1">
    <font>
      <sz val="11"/>
      <color theme="1"/>
      <name val="Calibri"/>
      <family val="2"/>
      <scheme val="minor"/>
    </font>
    <font>
      <b/>
      <sz val="20"/>
      <color theme="1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b/>
      <sz val="12"/>
      <name val="Century Gothic"/>
      <family val="2"/>
    </font>
    <font>
      <sz val="12"/>
      <color theme="1" tint="0.499984740745262"/>
      <name val="Century Gothic"/>
      <family val="2"/>
    </font>
    <font>
      <sz val="12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b/>
      <sz val="12"/>
      <color rgb="FFFFC000"/>
      <name val="Century Gothic"/>
      <family val="2"/>
    </font>
    <font>
      <sz val="9"/>
      <color theme="1"/>
      <name val="Century Gothic"/>
      <family val="2"/>
    </font>
    <font>
      <sz val="12"/>
      <color rgb="FF000000"/>
      <name val="Century Gothic"/>
      <family val="2"/>
    </font>
    <font>
      <b/>
      <sz val="12"/>
      <color rgb="FF000000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vertical="center"/>
    </xf>
    <xf numFmtId="164" fontId="4" fillId="2" borderId="8" xfId="0" applyNumberFormat="1" applyFont="1" applyFill="1" applyBorder="1" applyAlignment="1">
      <alignment vertical="center"/>
    </xf>
    <xf numFmtId="164" fontId="4" fillId="2" borderId="9" xfId="0" applyNumberFormat="1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right" vertical="center"/>
    </xf>
    <xf numFmtId="164" fontId="6" fillId="2" borderId="10" xfId="0" applyNumberFormat="1" applyFont="1" applyFill="1" applyBorder="1" applyAlignment="1">
      <alignment vertical="center"/>
    </xf>
    <xf numFmtId="164" fontId="6" fillId="2" borderId="12" xfId="0" applyNumberFormat="1" applyFont="1" applyFill="1" applyBorder="1" applyAlignment="1">
      <alignment vertical="center"/>
    </xf>
    <xf numFmtId="164" fontId="6" fillId="2" borderId="13" xfId="0" applyNumberFormat="1" applyFont="1" applyFill="1" applyBorder="1" applyAlignment="1">
      <alignment vertical="center"/>
    </xf>
    <xf numFmtId="164" fontId="6" fillId="2" borderId="14" xfId="0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horizontal="left" vertical="center"/>
    </xf>
    <xf numFmtId="164" fontId="6" fillId="2" borderId="15" xfId="0" applyNumberFormat="1" applyFont="1" applyFill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right" vertical="center"/>
    </xf>
    <xf numFmtId="164" fontId="6" fillId="0" borderId="10" xfId="0" applyNumberFormat="1" applyFont="1" applyBorder="1" applyAlignment="1">
      <alignment vertical="center"/>
    </xf>
    <xf numFmtId="164" fontId="6" fillId="0" borderId="12" xfId="0" applyNumberFormat="1" applyFont="1" applyBorder="1" applyAlignment="1">
      <alignment vertical="center"/>
    </xf>
    <xf numFmtId="164" fontId="6" fillId="0" borderId="13" xfId="0" applyNumberFormat="1" applyFont="1" applyBorder="1" applyAlignment="1">
      <alignment vertical="center"/>
    </xf>
    <xf numFmtId="164" fontId="7" fillId="0" borderId="16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164" fontId="6" fillId="0" borderId="17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164" fontId="6" fillId="0" borderId="16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right" vertical="center"/>
    </xf>
    <xf numFmtId="164" fontId="6" fillId="0" borderId="18" xfId="0" applyNumberFormat="1" applyFont="1" applyBorder="1" applyAlignment="1">
      <alignment vertical="center"/>
    </xf>
    <xf numFmtId="164" fontId="6" fillId="0" borderId="20" xfId="0" applyNumberFormat="1" applyFont="1" applyBorder="1" applyAlignment="1">
      <alignment vertical="center"/>
    </xf>
    <xf numFmtId="164" fontId="6" fillId="0" borderId="21" xfId="0" applyNumberFormat="1" applyFont="1" applyBorder="1" applyAlignment="1">
      <alignment vertical="center"/>
    </xf>
    <xf numFmtId="164" fontId="6" fillId="0" borderId="22" xfId="0" applyNumberFormat="1" applyFont="1" applyBorder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center" vertical="center"/>
    </xf>
    <xf numFmtId="164" fontId="4" fillId="2" borderId="23" xfId="0" applyNumberFormat="1" applyFont="1" applyFill="1" applyBorder="1" applyAlignment="1">
      <alignment vertical="center"/>
    </xf>
    <xf numFmtId="164" fontId="4" fillId="2" borderId="25" xfId="0" applyNumberFormat="1" applyFont="1" applyFill="1" applyBorder="1" applyAlignment="1">
      <alignment vertical="center"/>
    </xf>
    <xf numFmtId="164" fontId="4" fillId="2" borderId="26" xfId="0" applyNumberFormat="1" applyFont="1" applyFill="1" applyBorder="1" applyAlignment="1">
      <alignment vertical="center"/>
    </xf>
    <xf numFmtId="164" fontId="4" fillId="2" borderId="27" xfId="0" applyNumberFormat="1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164" fontId="9" fillId="0" borderId="7" xfId="0" applyNumberFormat="1" applyFont="1" applyBorder="1" applyAlignment="1">
      <alignment vertical="center"/>
    </xf>
    <xf numFmtId="164" fontId="9" fillId="0" borderId="8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vertical="center"/>
    </xf>
    <xf numFmtId="164" fontId="4" fillId="3" borderId="13" xfId="0" applyNumberFormat="1" applyFont="1" applyFill="1" applyBorder="1" applyAlignment="1">
      <alignment vertical="center"/>
    </xf>
    <xf numFmtId="164" fontId="4" fillId="0" borderId="4" xfId="0" applyNumberFormat="1" applyFont="1" applyBorder="1" applyAlignment="1">
      <alignment horizontal="right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center" vertical="center"/>
    </xf>
    <xf numFmtId="164" fontId="4" fillId="4" borderId="12" xfId="0" applyNumberFormat="1" applyFont="1" applyFill="1" applyBorder="1" applyAlignment="1">
      <alignment vertical="center"/>
    </xf>
    <xf numFmtId="164" fontId="4" fillId="4" borderId="13" xfId="0" applyNumberFormat="1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vertical="center"/>
    </xf>
    <xf numFmtId="164" fontId="4" fillId="0" borderId="13" xfId="0" applyNumberFormat="1" applyFont="1" applyBorder="1" applyAlignment="1">
      <alignment vertical="center"/>
    </xf>
    <xf numFmtId="0" fontId="10" fillId="3" borderId="10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vertical="center"/>
    </xf>
    <xf numFmtId="164" fontId="6" fillId="3" borderId="13" xfId="0" applyNumberFormat="1" applyFont="1" applyFill="1" applyBorder="1" applyAlignment="1">
      <alignment vertical="center"/>
    </xf>
    <xf numFmtId="0" fontId="10" fillId="3" borderId="10" xfId="0" applyFont="1" applyFill="1" applyBorder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3" fillId="5" borderId="23" xfId="0" applyFont="1" applyFill="1" applyBorder="1" applyAlignment="1">
      <alignment horizontal="left" vertical="center"/>
    </xf>
    <xf numFmtId="0" fontId="2" fillId="5" borderId="25" xfId="0" applyFont="1" applyFill="1" applyBorder="1" applyAlignment="1">
      <alignment horizontal="center" vertical="center"/>
    </xf>
    <xf numFmtId="164" fontId="4" fillId="5" borderId="25" xfId="0" applyNumberFormat="1" applyFont="1" applyFill="1" applyBorder="1" applyAlignment="1">
      <alignment vertical="center"/>
    </xf>
    <xf numFmtId="164" fontId="4" fillId="5" borderId="26" xfId="0" applyNumberFormat="1" applyFont="1" applyFill="1" applyBorder="1" applyAlignment="1">
      <alignment vertical="center"/>
    </xf>
    <xf numFmtId="164" fontId="4" fillId="5" borderId="4" xfId="0" applyNumberFormat="1" applyFont="1" applyFill="1" applyBorder="1" applyAlignment="1">
      <alignment horizontal="right" vertical="center"/>
    </xf>
    <xf numFmtId="0" fontId="2" fillId="0" borderId="28" xfId="0" applyFont="1" applyBorder="1" applyAlignment="1">
      <alignment horizontal="left" vertical="center"/>
    </xf>
    <xf numFmtId="0" fontId="12" fillId="3" borderId="29" xfId="0" applyFont="1" applyFill="1" applyBorder="1" applyAlignment="1">
      <alignment horizontal="center" vertical="center"/>
    </xf>
    <xf numFmtId="164" fontId="6" fillId="0" borderId="29" xfId="0" applyNumberFormat="1" applyFont="1" applyBorder="1" applyAlignment="1">
      <alignment vertical="center"/>
    </xf>
    <xf numFmtId="164" fontId="6" fillId="0" borderId="30" xfId="0" applyNumberFormat="1" applyFont="1" applyBorder="1" applyAlignment="1">
      <alignment vertical="center"/>
    </xf>
    <xf numFmtId="164" fontId="6" fillId="0" borderId="31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2" fillId="0" borderId="23" xfId="0" applyFont="1" applyBorder="1" applyAlignment="1">
      <alignment horizontal="center" vertical="center"/>
    </xf>
    <xf numFmtId="164" fontId="6" fillId="0" borderId="25" xfId="0" applyNumberFormat="1" applyFont="1" applyBorder="1" applyAlignment="1">
      <alignment vertical="center"/>
    </xf>
    <xf numFmtId="164" fontId="6" fillId="0" borderId="24" xfId="0" applyNumberFormat="1" applyFont="1" applyBorder="1" applyAlignment="1">
      <alignment vertical="center"/>
    </xf>
    <xf numFmtId="164" fontId="6" fillId="0" borderId="12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4" fontId="3" fillId="2" borderId="26" xfId="0" applyNumberFormat="1" applyFont="1" applyFill="1" applyBorder="1" applyAlignment="1">
      <alignment horizontal="center" vertical="center"/>
    </xf>
    <xf numFmtId="164" fontId="3" fillId="2" borderId="32" xfId="0" applyNumberFormat="1" applyFont="1" applyFill="1" applyBorder="1" applyAlignment="1">
      <alignment horizontal="right" vertical="center"/>
    </xf>
    <xf numFmtId="164" fontId="3" fillId="2" borderId="25" xfId="0" applyNumberFormat="1" applyFont="1" applyFill="1" applyBorder="1" applyAlignment="1">
      <alignment horizontal="right" vertical="center"/>
    </xf>
    <xf numFmtId="164" fontId="3" fillId="2" borderId="24" xfId="0" applyNumberFormat="1" applyFont="1" applyFill="1" applyBorder="1" applyAlignment="1">
      <alignment horizontal="right" vertical="center"/>
    </xf>
    <xf numFmtId="4" fontId="4" fillId="2" borderId="27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2" borderId="5" xfId="0" applyFont="1" applyFill="1" applyBorder="1" applyAlignment="1">
      <alignment horizontal="left" vertical="center"/>
    </xf>
    <xf numFmtId="4" fontId="3" fillId="2" borderId="8" xfId="0" applyNumberFormat="1" applyFont="1" applyFill="1" applyBorder="1" applyAlignment="1">
      <alignment horizontal="center" vertical="center"/>
    </xf>
    <xf numFmtId="4" fontId="6" fillId="2" borderId="33" xfId="0" applyNumberFormat="1" applyFont="1" applyFill="1" applyBorder="1" applyAlignment="1">
      <alignment vertical="center"/>
    </xf>
    <xf numFmtId="4" fontId="6" fillId="2" borderId="7" xfId="0" applyNumberFormat="1" applyFont="1" applyFill="1" applyBorder="1" applyAlignment="1">
      <alignment vertical="center"/>
    </xf>
    <xf numFmtId="4" fontId="6" fillId="2" borderId="6" xfId="0" applyNumberFormat="1" applyFont="1" applyFill="1" applyBorder="1" applyAlignment="1">
      <alignment vertical="center"/>
    </xf>
    <xf numFmtId="4" fontId="6" fillId="2" borderId="34" xfId="0" applyNumberFormat="1" applyFont="1" applyFill="1" applyBorder="1" applyAlignment="1">
      <alignment horizontal="right" vertical="center"/>
    </xf>
    <xf numFmtId="0" fontId="2" fillId="2" borderId="35" xfId="0" applyFont="1" applyFill="1" applyBorder="1" applyAlignment="1">
      <alignment horizontal="left" vertical="center" indent="2"/>
    </xf>
    <xf numFmtId="4" fontId="2" fillId="2" borderId="36" xfId="0" applyNumberFormat="1" applyFont="1" applyFill="1" applyBorder="1" applyAlignment="1">
      <alignment horizontal="center" vertical="center"/>
    </xf>
    <xf numFmtId="4" fontId="6" fillId="2" borderId="37" xfId="0" applyNumberFormat="1" applyFont="1" applyFill="1" applyBorder="1" applyAlignment="1">
      <alignment vertical="center"/>
    </xf>
    <xf numFmtId="4" fontId="6" fillId="2" borderId="38" xfId="0" applyNumberFormat="1" applyFont="1" applyFill="1" applyBorder="1" applyAlignment="1">
      <alignment vertical="center"/>
    </xf>
    <xf numFmtId="4" fontId="6" fillId="2" borderId="39" xfId="0" applyNumberFormat="1" applyFont="1" applyFill="1" applyBorder="1" applyAlignment="1">
      <alignment vertical="center"/>
    </xf>
    <xf numFmtId="4" fontId="6" fillId="2" borderId="40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left" vertical="center" indent="2"/>
    </xf>
    <xf numFmtId="4" fontId="2" fillId="2" borderId="13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vertical="center"/>
    </xf>
    <xf numFmtId="4" fontId="6" fillId="2" borderId="12" xfId="0" applyNumberFormat="1" applyFont="1" applyFill="1" applyBorder="1" applyAlignment="1">
      <alignment vertical="center"/>
    </xf>
    <xf numFmtId="0" fontId="3" fillId="2" borderId="28" xfId="0" applyFont="1" applyFill="1" applyBorder="1" applyAlignment="1">
      <alignment horizontal="left" vertical="center" indent="2"/>
    </xf>
    <xf numFmtId="4" fontId="3" fillId="2" borderId="30" xfId="0" applyNumberFormat="1" applyFont="1" applyFill="1" applyBorder="1" applyAlignment="1">
      <alignment horizontal="center" vertical="center"/>
    </xf>
    <xf numFmtId="4" fontId="4" fillId="2" borderId="41" xfId="0" applyNumberFormat="1" applyFont="1" applyFill="1" applyBorder="1" applyAlignment="1">
      <alignment vertical="center"/>
    </xf>
    <xf numFmtId="4" fontId="4" fillId="2" borderId="29" xfId="0" applyNumberFormat="1" applyFont="1" applyFill="1" applyBorder="1" applyAlignment="1">
      <alignment vertical="center"/>
    </xf>
    <xf numFmtId="4" fontId="4" fillId="2" borderId="42" xfId="0" applyNumberFormat="1" applyFont="1" applyFill="1" applyBorder="1" applyAlignment="1">
      <alignment vertical="center"/>
    </xf>
    <xf numFmtId="4" fontId="4" fillId="2" borderId="43" xfId="0" applyNumberFormat="1" applyFont="1" applyFill="1" applyBorder="1" applyAlignment="1">
      <alignment horizontal="right" vertical="center"/>
    </xf>
    <xf numFmtId="4" fontId="6" fillId="2" borderId="5" xfId="0" applyNumberFormat="1" applyFont="1" applyFill="1" applyBorder="1" applyAlignment="1">
      <alignment vertical="center"/>
    </xf>
    <xf numFmtId="4" fontId="6" fillId="2" borderId="8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4" fontId="6" fillId="2" borderId="10" xfId="0" applyNumberFormat="1" applyFont="1" applyFill="1" applyBorder="1" applyAlignment="1">
      <alignment vertical="center"/>
    </xf>
    <xf numFmtId="4" fontId="6" fillId="2" borderId="13" xfId="0" applyNumberFormat="1" applyFont="1" applyFill="1" applyBorder="1" applyAlignment="1">
      <alignment vertical="center"/>
    </xf>
    <xf numFmtId="4" fontId="6" fillId="2" borderId="16" xfId="0" applyNumberFormat="1" applyFont="1" applyFill="1" applyBorder="1" applyAlignment="1">
      <alignment horizontal="right" vertical="center"/>
    </xf>
    <xf numFmtId="0" fontId="3" fillId="2" borderId="44" xfId="0" applyFont="1" applyFill="1" applyBorder="1" applyAlignment="1">
      <alignment horizontal="left" vertical="center" indent="2"/>
    </xf>
    <xf numFmtId="4" fontId="3" fillId="2" borderId="45" xfId="0" applyNumberFormat="1" applyFont="1" applyFill="1" applyBorder="1" applyAlignment="1">
      <alignment horizontal="center" vertical="center"/>
    </xf>
    <xf numFmtId="4" fontId="4" fillId="2" borderId="44" xfId="0" applyNumberFormat="1" applyFont="1" applyFill="1" applyBorder="1" applyAlignment="1">
      <alignment vertical="center"/>
    </xf>
    <xf numFmtId="4" fontId="4" fillId="2" borderId="46" xfId="0" applyNumberFormat="1" applyFont="1" applyFill="1" applyBorder="1" applyAlignment="1">
      <alignment vertical="center"/>
    </xf>
    <xf numFmtId="4" fontId="4" fillId="2" borderId="45" xfId="0" applyNumberFormat="1" applyFont="1" applyFill="1" applyBorder="1" applyAlignment="1">
      <alignment vertical="center"/>
    </xf>
    <xf numFmtId="4" fontId="4" fillId="2" borderId="47" xfId="0" applyNumberFormat="1" applyFont="1" applyFill="1" applyBorder="1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horizontal="right" vertical="center"/>
    </xf>
    <xf numFmtId="4" fontId="2" fillId="2" borderId="26" xfId="0" applyNumberFormat="1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left" vertical="center"/>
    </xf>
    <xf numFmtId="4" fontId="3" fillId="2" borderId="36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vertical="center"/>
    </xf>
    <xf numFmtId="0" fontId="3" fillId="2" borderId="48" xfId="0" applyFont="1" applyFill="1" applyBorder="1" applyAlignment="1">
      <alignment horizontal="left" vertical="center" indent="3"/>
    </xf>
    <xf numFmtId="4" fontId="3" fillId="2" borderId="49" xfId="0" applyNumberFormat="1" applyFont="1" applyFill="1" applyBorder="1" applyAlignment="1">
      <alignment horizontal="center" vertical="center"/>
    </xf>
    <xf numFmtId="4" fontId="4" fillId="2" borderId="31" xfId="0" applyNumberFormat="1" applyFont="1" applyFill="1" applyBorder="1" applyAlignment="1">
      <alignment vertical="center"/>
    </xf>
    <xf numFmtId="4" fontId="4" fillId="2" borderId="50" xfId="0" applyNumberFormat="1" applyFont="1" applyFill="1" applyBorder="1" applyAlignment="1">
      <alignment vertical="center"/>
    </xf>
    <xf numFmtId="4" fontId="4" fillId="2" borderId="51" xfId="0" applyNumberFormat="1" applyFont="1" applyFill="1" applyBorder="1" applyAlignment="1">
      <alignment vertical="center"/>
    </xf>
    <xf numFmtId="4" fontId="4" fillId="2" borderId="17" xfId="0" applyNumberFormat="1" applyFont="1" applyFill="1" applyBorder="1" applyAlignment="1">
      <alignment horizontal="right" vertical="center"/>
    </xf>
    <xf numFmtId="0" fontId="13" fillId="2" borderId="5" xfId="0" applyFont="1" applyFill="1" applyBorder="1" applyAlignment="1">
      <alignment horizontal="left" vertical="center"/>
    </xf>
    <xf numFmtId="0" fontId="14" fillId="2" borderId="28" xfId="0" applyFont="1" applyFill="1" applyBorder="1" applyAlignment="1">
      <alignment horizontal="left" vertical="center" indent="2"/>
    </xf>
    <xf numFmtId="4" fontId="2" fillId="2" borderId="30" xfId="0" applyNumberFormat="1" applyFont="1" applyFill="1" applyBorder="1" applyAlignment="1">
      <alignment horizontal="center" vertical="center"/>
    </xf>
    <xf numFmtId="4" fontId="6" fillId="2" borderId="41" xfId="0" applyNumberFormat="1" applyFont="1" applyFill="1" applyBorder="1" applyAlignment="1">
      <alignment vertical="center"/>
    </xf>
    <xf numFmtId="4" fontId="6" fillId="2" borderId="29" xfId="0" applyNumberFormat="1" applyFont="1" applyFill="1" applyBorder="1" applyAlignment="1">
      <alignment vertical="center"/>
    </xf>
    <xf numFmtId="4" fontId="6" fillId="2" borderId="42" xfId="0" applyNumberFormat="1" applyFont="1" applyFill="1" applyBorder="1" applyAlignment="1">
      <alignment vertical="center"/>
    </xf>
    <xf numFmtId="4" fontId="6" fillId="2" borderId="43" xfId="0" applyNumberFormat="1" applyFont="1" applyFill="1" applyBorder="1" applyAlignment="1">
      <alignment horizontal="right" vertical="center"/>
    </xf>
    <xf numFmtId="0" fontId="13" fillId="2" borderId="18" xfId="0" applyFont="1" applyFill="1" applyBorder="1" applyAlignment="1">
      <alignment horizontal="left" vertical="center" indent="2"/>
    </xf>
    <xf numFmtId="4" fontId="3" fillId="2" borderId="21" xfId="0" applyNumberFormat="1" applyFont="1" applyFill="1" applyBorder="1" applyAlignment="1">
      <alignment horizontal="center" vertical="center"/>
    </xf>
    <xf numFmtId="4" fontId="4" fillId="2" borderId="52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22" xfId="0" applyNumberFormat="1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left" vertical="center" indent="2"/>
    </xf>
    <xf numFmtId="0" fontId="14" fillId="2" borderId="10" xfId="0" applyFont="1" applyFill="1" applyBorder="1" applyAlignment="1">
      <alignment horizontal="left" vertical="center" indent="2"/>
    </xf>
    <xf numFmtId="166" fontId="14" fillId="2" borderId="12" xfId="0" applyNumberFormat="1" applyFont="1" applyFill="1" applyBorder="1" applyAlignment="1">
      <alignment vertical="center"/>
    </xf>
    <xf numFmtId="4" fontId="6" fillId="2" borderId="36" xfId="0" applyNumberFormat="1" applyFont="1" applyFill="1" applyBorder="1" applyAlignment="1">
      <alignment vertical="center"/>
    </xf>
    <xf numFmtId="166" fontId="14" fillId="2" borderId="12" xfId="0" applyNumberFormat="1" applyFont="1" applyFill="1" applyBorder="1"/>
    <xf numFmtId="0" fontId="14" fillId="2" borderId="10" xfId="0" applyFont="1" applyFill="1" applyBorder="1" applyAlignment="1">
      <alignment horizontal="left" indent="2"/>
    </xf>
    <xf numFmtId="167" fontId="14" fillId="2" borderId="12" xfId="0" applyNumberFormat="1" applyFont="1" applyFill="1" applyBorder="1"/>
    <xf numFmtId="0" fontId="14" fillId="2" borderId="12" xfId="0" applyFont="1" applyFill="1" applyBorder="1" applyAlignment="1">
      <alignment horizontal="left" indent="2"/>
    </xf>
    <xf numFmtId="0" fontId="2" fillId="2" borderId="12" xfId="0" applyFont="1" applyFill="1" applyBorder="1" applyAlignment="1">
      <alignment horizontal="center" vertical="center"/>
    </xf>
    <xf numFmtId="4" fontId="4" fillId="2" borderId="53" xfId="0" applyNumberFormat="1" applyFont="1" applyFill="1" applyBorder="1" applyAlignment="1">
      <alignment vertical="center"/>
    </xf>
    <xf numFmtId="0" fontId="3" fillId="2" borderId="5" xfId="0" applyFont="1" applyFill="1" applyBorder="1" applyAlignment="1">
      <alignment horizontal="left" vertical="center" indent="2"/>
    </xf>
    <xf numFmtId="0" fontId="2" fillId="2" borderId="35" xfId="0" applyFont="1" applyFill="1" applyBorder="1" applyAlignment="1">
      <alignment horizontal="left" vertical="center"/>
    </xf>
    <xf numFmtId="4" fontId="2" fillId="2" borderId="21" xfId="0" applyNumberFormat="1" applyFont="1" applyFill="1" applyBorder="1" applyAlignment="1">
      <alignment horizontal="center" vertical="center"/>
    </xf>
    <xf numFmtId="4" fontId="4" fillId="2" borderId="15" xfId="0" applyNumberFormat="1" applyFont="1" applyFill="1" applyBorder="1" applyAlignment="1">
      <alignment horizontal="right" vertical="center"/>
    </xf>
    <xf numFmtId="0" fontId="2" fillId="2" borderId="48" xfId="0" applyFont="1" applyFill="1" applyBorder="1" applyAlignment="1">
      <alignment horizontal="left" vertical="center"/>
    </xf>
    <xf numFmtId="0" fontId="2" fillId="2" borderId="38" xfId="0" applyFont="1" applyFill="1" applyBorder="1" applyAlignment="1">
      <alignment horizontal="center" vertical="center"/>
    </xf>
    <xf numFmtId="4" fontId="4" fillId="2" borderId="54" xfId="0" applyNumberFormat="1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left" vertical="center" indent="2"/>
    </xf>
    <xf numFmtId="0" fontId="2" fillId="2" borderId="12" xfId="0" applyFont="1" applyFill="1" applyBorder="1"/>
    <xf numFmtId="4" fontId="3" fillId="2" borderId="13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vertical="center"/>
    </xf>
    <xf numFmtId="4" fontId="4" fillId="2" borderId="12" xfId="0" applyNumberFormat="1" applyFont="1" applyFill="1" applyBorder="1" applyAlignment="1">
      <alignment vertical="center"/>
    </xf>
    <xf numFmtId="4" fontId="4" fillId="2" borderId="11" xfId="0" applyNumberFormat="1" applyFont="1" applyFill="1" applyBorder="1" applyAlignment="1">
      <alignment vertical="center"/>
    </xf>
    <xf numFmtId="4" fontId="4" fillId="2" borderId="16" xfId="0" applyNumberFormat="1" applyFont="1" applyFill="1" applyBorder="1" applyAlignment="1">
      <alignment horizontal="right" vertical="center"/>
    </xf>
    <xf numFmtId="166" fontId="4" fillId="2" borderId="18" xfId="0" applyNumberFormat="1" applyFont="1" applyFill="1" applyBorder="1" applyAlignment="1">
      <alignment horizontal="left" vertical="center"/>
    </xf>
    <xf numFmtId="166" fontId="4" fillId="2" borderId="21" xfId="0" applyNumberFormat="1" applyFont="1" applyFill="1" applyBorder="1" applyAlignment="1">
      <alignment horizontal="center" vertical="center"/>
    </xf>
    <xf numFmtId="166" fontId="4" fillId="2" borderId="52" xfId="0" applyNumberFormat="1" applyFont="1" applyFill="1" applyBorder="1" applyAlignment="1">
      <alignment vertical="center"/>
    </xf>
    <xf numFmtId="166" fontId="4" fillId="2" borderId="22" xfId="0" applyNumberFormat="1" applyFont="1" applyFill="1" applyBorder="1" applyAlignment="1">
      <alignment horizontal="right" vertical="center"/>
    </xf>
    <xf numFmtId="166" fontId="4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FFCEA-C663-495C-B164-6407917DC12B}">
  <sheetPr>
    <tabColor rgb="FF00B0F0"/>
    <pageSetUpPr fitToPage="1"/>
  </sheetPr>
  <dimension ref="B1:T124"/>
  <sheetViews>
    <sheetView tabSelected="1" zoomScale="67" zoomScaleNormal="7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37" sqref="C37"/>
    </sheetView>
  </sheetViews>
  <sheetFormatPr defaultColWidth="8.88671875" defaultRowHeight="15" x14ac:dyDescent="0.3"/>
  <cols>
    <col min="1" max="1" width="2.5546875" style="4" customWidth="1"/>
    <col min="2" max="2" width="44.6640625" style="4" customWidth="1"/>
    <col min="3" max="3" width="15" style="4" bestFit="1" customWidth="1"/>
    <col min="4" max="14" width="11.33203125" style="76" bestFit="1" customWidth="1"/>
    <col min="15" max="15" width="11.88671875" style="76" bestFit="1" customWidth="1"/>
    <col min="16" max="16" width="13.33203125" style="2" customWidth="1"/>
    <col min="17" max="17" width="13.44140625" style="3" customWidth="1"/>
    <col min="18" max="18" width="11" style="4" bestFit="1" customWidth="1"/>
    <col min="19" max="19" width="13.33203125" style="4" customWidth="1"/>
    <col min="20" max="16384" width="8.88671875" style="4"/>
  </cols>
  <sheetData>
    <row r="1" spans="2:18" ht="24.6" thickBo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8" s="5" customFormat="1" ht="15.6" thickBot="1" x14ac:dyDescent="0.35">
      <c r="D2" s="6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  <c r="O2" s="8" t="s">
        <v>12</v>
      </c>
      <c r="P2" s="9" t="s">
        <v>13</v>
      </c>
      <c r="Q2" s="10"/>
    </row>
    <row r="3" spans="2:18" x14ac:dyDescent="0.3">
      <c r="B3" s="11"/>
      <c r="C3" s="12" t="s">
        <v>14</v>
      </c>
      <c r="D3" s="13">
        <v>16384.509999999998</v>
      </c>
      <c r="E3" s="14">
        <f>D53</f>
        <v>14102.439999999999</v>
      </c>
      <c r="F3" s="14">
        <f t="shared" ref="F3:P3" si="0">E53</f>
        <v>17618.63</v>
      </c>
      <c r="G3" s="14">
        <f t="shared" si="0"/>
        <v>17725.23</v>
      </c>
      <c r="H3" s="14">
        <f t="shared" si="0"/>
        <v>13398.19</v>
      </c>
      <c r="I3" s="14">
        <f t="shared" si="0"/>
        <v>18486.29</v>
      </c>
      <c r="J3" s="14">
        <f t="shared" si="0"/>
        <v>22692.06</v>
      </c>
      <c r="K3" s="14">
        <f>J53</f>
        <v>22630</v>
      </c>
      <c r="L3" s="14">
        <f t="shared" si="0"/>
        <v>22633.83</v>
      </c>
      <c r="M3" s="14">
        <f t="shared" si="0"/>
        <v>19873.18</v>
      </c>
      <c r="N3" s="14">
        <f>M53</f>
        <v>41443.049999999996</v>
      </c>
      <c r="O3" s="15">
        <f t="shared" si="0"/>
        <v>40871.609999999993</v>
      </c>
      <c r="P3" s="16">
        <f t="shared" si="0"/>
        <v>51049.159999999996</v>
      </c>
    </row>
    <row r="4" spans="2:18" x14ac:dyDescent="0.3">
      <c r="B4" s="17"/>
      <c r="C4" s="18" t="s">
        <v>15</v>
      </c>
      <c r="D4" s="19">
        <f>C58</f>
        <v>11417</v>
      </c>
      <c r="E4" s="20">
        <f t="shared" ref="E4:P4" si="1">D4+D11-D119</f>
        <v>10751</v>
      </c>
      <c r="F4" s="20">
        <f t="shared" si="1"/>
        <v>10085</v>
      </c>
      <c r="G4" s="20">
        <f t="shared" si="1"/>
        <v>9729.3700000000008</v>
      </c>
      <c r="H4" s="20">
        <f t="shared" si="1"/>
        <v>6496.93</v>
      </c>
      <c r="I4" s="20">
        <f t="shared" si="1"/>
        <v>9967</v>
      </c>
      <c r="J4" s="20">
        <f t="shared" si="1"/>
        <v>14967</v>
      </c>
      <c r="K4" s="20">
        <f t="shared" si="1"/>
        <v>13564.54</v>
      </c>
      <c r="L4" s="20">
        <f t="shared" si="1"/>
        <v>14492.150000000001</v>
      </c>
      <c r="M4" s="20">
        <f t="shared" si="1"/>
        <v>13314.150000000001</v>
      </c>
      <c r="N4" s="20">
        <f t="shared" si="1"/>
        <v>34079.730000000003</v>
      </c>
      <c r="O4" s="21">
        <f>N4+N11-N119</f>
        <v>32000.240000000005</v>
      </c>
      <c r="P4" s="22">
        <f t="shared" si="1"/>
        <v>44125.91</v>
      </c>
    </row>
    <row r="5" spans="2:18" ht="15.6" thickBot="1" x14ac:dyDescent="0.35">
      <c r="B5" s="23"/>
      <c r="C5" s="18" t="s">
        <v>16</v>
      </c>
      <c r="D5" s="19">
        <f>D3-D4</f>
        <v>4967.5099999999984</v>
      </c>
      <c r="E5" s="20">
        <f>E3-E4</f>
        <v>3351.4399999999987</v>
      </c>
      <c r="F5" s="20">
        <f>F3-F4</f>
        <v>7533.630000000001</v>
      </c>
      <c r="G5" s="20">
        <f>G3-G4</f>
        <v>7995.8599999999988</v>
      </c>
      <c r="H5" s="20">
        <f t="shared" ref="H5:N5" si="2">H3-H4</f>
        <v>6901.26</v>
      </c>
      <c r="I5" s="20">
        <f t="shared" si="2"/>
        <v>8519.2900000000009</v>
      </c>
      <c r="J5" s="20">
        <f t="shared" si="2"/>
        <v>7725.0600000000013</v>
      </c>
      <c r="K5" s="20">
        <f t="shared" si="2"/>
        <v>9065.4599999999991</v>
      </c>
      <c r="L5" s="20">
        <f>L3-L4</f>
        <v>8141.68</v>
      </c>
      <c r="M5" s="20">
        <f>M3-M4</f>
        <v>6559.0299999999988</v>
      </c>
      <c r="N5" s="20">
        <f t="shared" si="2"/>
        <v>7363.3199999999924</v>
      </c>
      <c r="O5" s="21">
        <f>O3-O4</f>
        <v>8871.3699999999881</v>
      </c>
      <c r="P5" s="24">
        <f>P3-P4</f>
        <v>6923.2499999999927</v>
      </c>
    </row>
    <row r="6" spans="2:18" x14ac:dyDescent="0.3">
      <c r="B6" s="25" t="s">
        <v>17</v>
      </c>
      <c r="C6" s="26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9"/>
      <c r="P6" s="30"/>
    </row>
    <row r="7" spans="2:18" x14ac:dyDescent="0.3">
      <c r="B7" s="31" t="s">
        <v>18</v>
      </c>
      <c r="C7" s="26"/>
      <c r="D7" s="27"/>
      <c r="E7" s="28"/>
      <c r="F7" s="28"/>
      <c r="G7" s="28"/>
      <c r="H7" s="28"/>
      <c r="I7" s="28"/>
      <c r="J7" s="28"/>
      <c r="K7" s="28"/>
      <c r="L7" s="28"/>
      <c r="M7" s="28"/>
      <c r="N7" s="28"/>
      <c r="O7" s="29"/>
      <c r="P7" s="32">
        <f>SUM(D7:O7)</f>
        <v>0</v>
      </c>
    </row>
    <row r="8" spans="2:18" x14ac:dyDescent="0.3">
      <c r="B8" s="31" t="s">
        <v>19</v>
      </c>
      <c r="C8" s="33"/>
      <c r="D8" s="27"/>
      <c r="E8" s="28"/>
      <c r="F8" s="28"/>
      <c r="G8" s="28">
        <v>12.4</v>
      </c>
      <c r="H8" s="28"/>
      <c r="I8" s="28"/>
      <c r="J8" s="28"/>
      <c r="K8" s="28"/>
      <c r="L8" s="28">
        <v>49</v>
      </c>
      <c r="M8" s="28">
        <v>36</v>
      </c>
      <c r="N8" s="28"/>
      <c r="O8" s="29">
        <v>6.79</v>
      </c>
      <c r="P8" s="32">
        <f>SUM(D8:O8)</f>
        <v>104.19000000000001</v>
      </c>
    </row>
    <row r="9" spans="2:18" x14ac:dyDescent="0.3">
      <c r="B9" s="31" t="s">
        <v>20</v>
      </c>
      <c r="C9" s="26"/>
      <c r="D9" s="27"/>
      <c r="E9" s="28"/>
      <c r="F9" s="28"/>
      <c r="G9" s="28">
        <v>25</v>
      </c>
      <c r="H9" s="28"/>
      <c r="I9" s="28"/>
      <c r="J9" s="28">
        <f>314.29+24</f>
        <v>338.29</v>
      </c>
      <c r="K9" s="28"/>
      <c r="L9" s="28">
        <v>519.5</v>
      </c>
      <c r="M9" s="28"/>
      <c r="N9" s="28">
        <v>2130</v>
      </c>
      <c r="O9" s="29"/>
      <c r="P9" s="34">
        <f t="shared" ref="P9:P12" si="3">SUM(D9:O9)</f>
        <v>3012.79</v>
      </c>
    </row>
    <row r="10" spans="2:18" x14ac:dyDescent="0.3">
      <c r="B10" s="31" t="s">
        <v>21</v>
      </c>
      <c r="C10" s="26"/>
      <c r="D10" s="27">
        <v>1774.56</v>
      </c>
      <c r="E10" s="28">
        <v>2574.1</v>
      </c>
      <c r="F10" s="28">
        <v>1566.94</v>
      </c>
      <c r="G10" s="28">
        <v>1811.01</v>
      </c>
      <c r="H10" s="28">
        <v>3263.76</v>
      </c>
      <c r="I10" s="28">
        <v>1477.02</v>
      </c>
      <c r="J10" s="28">
        <v>3064.96</v>
      </c>
      <c r="K10" s="28">
        <v>1527.84</v>
      </c>
      <c r="L10" s="28">
        <v>3159.72</v>
      </c>
      <c r="M10" s="28">
        <v>2602.67</v>
      </c>
      <c r="N10" s="28">
        <v>752.77</v>
      </c>
      <c r="O10" s="29">
        <v>1354.5</v>
      </c>
      <c r="P10" s="34">
        <f t="shared" si="3"/>
        <v>24929.850000000002</v>
      </c>
    </row>
    <row r="11" spans="2:18" x14ac:dyDescent="0.3">
      <c r="B11" s="31" t="s">
        <v>22</v>
      </c>
      <c r="C11" s="26" t="s">
        <v>23</v>
      </c>
      <c r="D11" s="27"/>
      <c r="E11" s="28"/>
      <c r="F11" s="28">
        <v>550</v>
      </c>
      <c r="G11" s="28">
        <v>600</v>
      </c>
      <c r="H11" s="28">
        <v>5000</v>
      </c>
      <c r="I11" s="28">
        <v>5000</v>
      </c>
      <c r="J11" s="28"/>
      <c r="K11" s="28">
        <v>1000</v>
      </c>
      <c r="L11" s="28"/>
      <c r="M11" s="28">
        <v>22338.35</v>
      </c>
      <c r="N11" s="28"/>
      <c r="O11" s="29">
        <v>14362.5</v>
      </c>
      <c r="P11" s="34">
        <f t="shared" si="3"/>
        <v>48850.85</v>
      </c>
    </row>
    <row r="12" spans="2:18" ht="15.6" thickBot="1" x14ac:dyDescent="0.35">
      <c r="B12" s="35" t="s">
        <v>24</v>
      </c>
      <c r="C12" s="36" t="s">
        <v>25</v>
      </c>
      <c r="D12" s="37"/>
      <c r="E12" s="38">
        <v>5000</v>
      </c>
      <c r="F12" s="38"/>
      <c r="G12" s="38"/>
      <c r="H12" s="38"/>
      <c r="I12" s="38"/>
      <c r="J12" s="38"/>
      <c r="K12" s="38"/>
      <c r="L12" s="38"/>
      <c r="M12" s="38"/>
      <c r="N12" s="38"/>
      <c r="O12" s="39"/>
      <c r="P12" s="40">
        <f t="shared" si="3"/>
        <v>5000</v>
      </c>
      <c r="Q12" s="41" t="s">
        <v>26</v>
      </c>
    </row>
    <row r="13" spans="2:18" ht="15.6" thickBot="1" x14ac:dyDescent="0.35">
      <c r="B13" s="42" t="s">
        <v>27</v>
      </c>
      <c r="C13" s="43"/>
      <c r="D13" s="44">
        <f t="shared" ref="D13:O13" si="4">SUM(D8:D12)</f>
        <v>1774.56</v>
      </c>
      <c r="E13" s="45">
        <f t="shared" si="4"/>
        <v>7574.1</v>
      </c>
      <c r="F13" s="45">
        <f t="shared" si="4"/>
        <v>2116.94</v>
      </c>
      <c r="G13" s="45">
        <f>SUM(G8:G12)</f>
        <v>2448.41</v>
      </c>
      <c r="H13" s="45">
        <f t="shared" si="4"/>
        <v>8263.76</v>
      </c>
      <c r="I13" s="45">
        <f t="shared" si="4"/>
        <v>6477.02</v>
      </c>
      <c r="J13" s="45">
        <f t="shared" si="4"/>
        <v>3403.25</v>
      </c>
      <c r="K13" s="45">
        <f t="shared" si="4"/>
        <v>2527.84</v>
      </c>
      <c r="L13" s="45">
        <f t="shared" si="4"/>
        <v>3728.22</v>
      </c>
      <c r="M13" s="45">
        <f t="shared" si="4"/>
        <v>24977.019999999997</v>
      </c>
      <c r="N13" s="45">
        <f t="shared" si="4"/>
        <v>2882.77</v>
      </c>
      <c r="O13" s="46">
        <f t="shared" si="4"/>
        <v>15723.79</v>
      </c>
      <c r="P13" s="47">
        <f>SUM(D13:O13)</f>
        <v>81897.679999999993</v>
      </c>
      <c r="Q13" s="41">
        <f>SUM(P6:P12)</f>
        <v>81897.679999999993</v>
      </c>
      <c r="R13" s="48"/>
    </row>
    <row r="14" spans="2:18" ht="15.6" thickBot="1" x14ac:dyDescent="0.35">
      <c r="B14" s="49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1"/>
      <c r="Q14" s="3">
        <f>P13-Q13</f>
        <v>0</v>
      </c>
      <c r="R14" s="48"/>
    </row>
    <row r="15" spans="2:18" x14ac:dyDescent="0.3">
      <c r="B15" s="52" t="s">
        <v>28</v>
      </c>
      <c r="C15" s="53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5"/>
      <c r="P15" s="56" t="s">
        <v>29</v>
      </c>
      <c r="Q15" s="57"/>
    </row>
    <row r="16" spans="2:18" x14ac:dyDescent="0.3">
      <c r="B16" s="31" t="s">
        <v>30</v>
      </c>
      <c r="C16" s="58"/>
      <c r="D16" s="28"/>
      <c r="E16" s="28"/>
      <c r="F16" s="28">
        <v>237.63</v>
      </c>
      <c r="G16" s="28">
        <v>3232.44</v>
      </c>
      <c r="H16" s="28">
        <v>1529.93</v>
      </c>
      <c r="I16" s="28"/>
      <c r="J16" s="58"/>
      <c r="K16" s="58"/>
      <c r="L16" s="28"/>
      <c r="M16" s="28"/>
      <c r="N16" s="28"/>
      <c r="O16" s="29"/>
      <c r="P16" s="56"/>
    </row>
    <row r="17" spans="2:17" x14ac:dyDescent="0.3">
      <c r="B17" s="31" t="s">
        <v>31</v>
      </c>
      <c r="C17" s="58"/>
      <c r="D17" s="28"/>
      <c r="E17" s="28"/>
      <c r="F17" s="28"/>
      <c r="G17" s="28"/>
      <c r="H17" s="28"/>
      <c r="I17" s="28"/>
      <c r="J17" s="28">
        <v>763.13</v>
      </c>
      <c r="K17" s="28">
        <v>72.39</v>
      </c>
      <c r="L17" s="28"/>
      <c r="M17" s="28">
        <v>402</v>
      </c>
      <c r="N17" s="28"/>
      <c r="O17" s="29"/>
      <c r="P17" s="56"/>
    </row>
    <row r="18" spans="2:17" x14ac:dyDescent="0.3">
      <c r="B18" s="31" t="s">
        <v>32</v>
      </c>
      <c r="C18" s="58"/>
      <c r="D18" s="28">
        <v>600</v>
      </c>
      <c r="E18" s="28">
        <v>600</v>
      </c>
      <c r="F18" s="28">
        <v>600</v>
      </c>
      <c r="G18" s="28"/>
      <c r="H18" s="28"/>
      <c r="I18" s="28"/>
      <c r="J18" s="28"/>
      <c r="K18" s="28"/>
      <c r="L18" s="28"/>
      <c r="M18" s="28"/>
      <c r="N18" s="28"/>
      <c r="O18" s="29"/>
      <c r="P18" s="56"/>
    </row>
    <row r="19" spans="2:17" x14ac:dyDescent="0.3">
      <c r="B19" s="31" t="s">
        <v>33</v>
      </c>
      <c r="C19" s="58"/>
      <c r="D19" s="28"/>
      <c r="E19" s="28"/>
      <c r="F19" s="28"/>
      <c r="G19" s="28"/>
      <c r="H19" s="28"/>
      <c r="I19" s="28"/>
      <c r="J19" s="28"/>
      <c r="K19" s="28"/>
      <c r="L19" s="28"/>
      <c r="M19" s="28">
        <v>900</v>
      </c>
      <c r="N19" s="28"/>
      <c r="O19" s="29"/>
      <c r="P19" s="56"/>
    </row>
    <row r="20" spans="2:17" x14ac:dyDescent="0.3">
      <c r="B20" s="31" t="s">
        <v>34</v>
      </c>
      <c r="C20" s="5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>
        <v>926.73</v>
      </c>
      <c r="O20" s="29">
        <v>1632.87</v>
      </c>
      <c r="P20" s="56"/>
    </row>
    <row r="21" spans="2:17" x14ac:dyDescent="0.3">
      <c r="B21" s="31" t="s">
        <v>35</v>
      </c>
      <c r="C21" s="5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>
        <v>379.23</v>
      </c>
      <c r="O21" s="29"/>
      <c r="P21" s="56"/>
    </row>
    <row r="22" spans="2:17" x14ac:dyDescent="0.3">
      <c r="B22" s="31"/>
      <c r="C22" s="5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9"/>
      <c r="P22" s="56"/>
    </row>
    <row r="23" spans="2:17" s="5" customFormat="1" x14ac:dyDescent="0.3">
      <c r="B23" s="59" t="s">
        <v>36</v>
      </c>
      <c r="C23" s="60"/>
      <c r="D23" s="61">
        <f t="shared" ref="D23:M23" si="5">SUM(D16:D22)</f>
        <v>600</v>
      </c>
      <c r="E23" s="61">
        <f t="shared" si="5"/>
        <v>600</v>
      </c>
      <c r="F23" s="61">
        <f t="shared" si="5"/>
        <v>837.63</v>
      </c>
      <c r="G23" s="61">
        <f t="shared" si="5"/>
        <v>3232.44</v>
      </c>
      <c r="H23" s="61">
        <f t="shared" si="5"/>
        <v>1529.93</v>
      </c>
      <c r="I23" s="61">
        <f t="shared" si="5"/>
        <v>0</v>
      </c>
      <c r="J23" s="61">
        <f t="shared" si="5"/>
        <v>763.13</v>
      </c>
      <c r="K23" s="61">
        <f t="shared" si="5"/>
        <v>72.39</v>
      </c>
      <c r="L23" s="61">
        <f t="shared" si="5"/>
        <v>0</v>
      </c>
      <c r="M23" s="61">
        <f t="shared" si="5"/>
        <v>1302</v>
      </c>
      <c r="N23" s="61">
        <f>SUM(N16:N22)</f>
        <v>1305.96</v>
      </c>
      <c r="O23" s="62">
        <f>SUM(O16:O22)</f>
        <v>1632.87</v>
      </c>
      <c r="P23" s="63">
        <f>SUM(D23:O23)</f>
        <v>11876.349999999999</v>
      </c>
      <c r="Q23" s="10"/>
    </row>
    <row r="24" spans="2:17" x14ac:dyDescent="0.3">
      <c r="B24" s="31" t="s">
        <v>37</v>
      </c>
      <c r="C24" s="58"/>
      <c r="D24" s="28">
        <v>318.13</v>
      </c>
      <c r="E24" s="28">
        <v>317.94</v>
      </c>
      <c r="F24" s="28">
        <v>318.13</v>
      </c>
      <c r="G24" s="28"/>
      <c r="H24" s="28"/>
      <c r="I24" s="28">
        <v>910.91</v>
      </c>
      <c r="J24" s="28">
        <v>911.1</v>
      </c>
      <c r="K24" s="28">
        <v>910.91</v>
      </c>
      <c r="L24" s="28">
        <v>911.1</v>
      </c>
      <c r="M24" s="28">
        <f>10.91+520.5</f>
        <v>531.41</v>
      </c>
      <c r="N24" s="28">
        <v>299.14</v>
      </c>
      <c r="O24" s="29"/>
      <c r="P24" s="56">
        <f t="shared" ref="P24:P25" si="6">SUM(D24:O24)</f>
        <v>5428.77</v>
      </c>
    </row>
    <row r="25" spans="2:17" x14ac:dyDescent="0.3">
      <c r="B25" s="31" t="s">
        <v>38</v>
      </c>
      <c r="C25" s="58"/>
      <c r="D25" s="28">
        <v>171.26</v>
      </c>
      <c r="E25" s="28">
        <v>508.31</v>
      </c>
      <c r="F25" s="28">
        <v>453.73</v>
      </c>
      <c r="G25" s="28"/>
      <c r="H25" s="28"/>
      <c r="I25" s="28">
        <v>785.98</v>
      </c>
      <c r="J25" s="28">
        <v>261.31</v>
      </c>
      <c r="K25" s="28">
        <v>1223.8699999999999</v>
      </c>
      <c r="L25" s="28">
        <v>1449.67</v>
      </c>
      <c r="M25" s="28">
        <v>622.58000000000004</v>
      </c>
      <c r="N25" s="28">
        <v>692.61</v>
      </c>
      <c r="O25" s="29">
        <v>599.52</v>
      </c>
      <c r="P25" s="56">
        <f t="shared" si="6"/>
        <v>6768.84</v>
      </c>
    </row>
    <row r="26" spans="2:17" s="5" customFormat="1" x14ac:dyDescent="0.3">
      <c r="B26" s="64" t="s">
        <v>39</v>
      </c>
      <c r="C26" s="65"/>
      <c r="D26" s="66">
        <f>SUM(D23:D25)</f>
        <v>1089.3899999999999</v>
      </c>
      <c r="E26" s="66">
        <f t="shared" ref="E26:O26" si="7">SUM(E23:E25)</f>
        <v>1426.25</v>
      </c>
      <c r="F26" s="66">
        <f t="shared" si="7"/>
        <v>1609.49</v>
      </c>
      <c r="G26" s="66">
        <f t="shared" si="7"/>
        <v>3232.44</v>
      </c>
      <c r="H26" s="66">
        <f>SUM(H23:H25)</f>
        <v>1529.93</v>
      </c>
      <c r="I26" s="66">
        <f t="shared" si="7"/>
        <v>1696.8899999999999</v>
      </c>
      <c r="J26" s="66">
        <f t="shared" si="7"/>
        <v>1935.54</v>
      </c>
      <c r="K26" s="66">
        <f t="shared" si="7"/>
        <v>2207.17</v>
      </c>
      <c r="L26" s="66">
        <f t="shared" si="7"/>
        <v>2360.77</v>
      </c>
      <c r="M26" s="66">
        <f t="shared" si="7"/>
        <v>2455.9899999999998</v>
      </c>
      <c r="N26" s="66">
        <f t="shared" si="7"/>
        <v>2297.71</v>
      </c>
      <c r="O26" s="67">
        <f t="shared" si="7"/>
        <v>2232.39</v>
      </c>
      <c r="P26" s="63">
        <f>SUM(D26:O26)</f>
        <v>24073.96</v>
      </c>
      <c r="Q26" s="10"/>
    </row>
    <row r="27" spans="2:17" s="5" customFormat="1" x14ac:dyDescent="0.3">
      <c r="B27" s="25"/>
      <c r="C27" s="68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70"/>
      <c r="P27" s="63"/>
      <c r="Q27" s="10"/>
    </row>
    <row r="28" spans="2:17" x14ac:dyDescent="0.3">
      <c r="B28" s="71" t="s">
        <v>40</v>
      </c>
      <c r="C28" s="72"/>
      <c r="D28" s="73">
        <v>22</v>
      </c>
      <c r="E28" s="73">
        <v>22</v>
      </c>
      <c r="F28" s="73">
        <v>22</v>
      </c>
      <c r="G28" s="73"/>
      <c r="H28" s="73"/>
      <c r="I28" s="73"/>
      <c r="J28" s="73"/>
      <c r="K28" s="73"/>
      <c r="L28" s="73"/>
      <c r="M28" s="73"/>
      <c r="N28" s="73">
        <v>165</v>
      </c>
      <c r="O28" s="74"/>
      <c r="P28" s="56">
        <f>SUM(D28:O28)</f>
        <v>231</v>
      </c>
    </row>
    <row r="29" spans="2:17" x14ac:dyDescent="0.3">
      <c r="B29" s="31" t="s">
        <v>41</v>
      </c>
      <c r="C29" s="58"/>
      <c r="D29" s="28">
        <v>150.94</v>
      </c>
      <c r="E29" s="28">
        <v>150.94</v>
      </c>
      <c r="F29" s="28">
        <v>118.94</v>
      </c>
      <c r="G29" s="28">
        <v>147.36000000000001</v>
      </c>
      <c r="H29" s="28">
        <v>110.16</v>
      </c>
      <c r="I29" s="28">
        <v>110.16</v>
      </c>
      <c r="J29" s="28">
        <v>110.16</v>
      </c>
      <c r="K29" s="28">
        <v>110.16</v>
      </c>
      <c r="L29" s="28">
        <v>261.20999999999998</v>
      </c>
      <c r="M29" s="28">
        <v>82.68</v>
      </c>
      <c r="N29" s="28">
        <v>82.68</v>
      </c>
      <c r="O29" s="29">
        <v>145.02000000000001</v>
      </c>
      <c r="P29" s="56">
        <f t="shared" ref="P29:P30" si="8">SUM(D29:O29)</f>
        <v>1580.41</v>
      </c>
    </row>
    <row r="30" spans="2:17" x14ac:dyDescent="0.3">
      <c r="B30" s="31" t="s">
        <v>42</v>
      </c>
      <c r="C30" s="58"/>
      <c r="D30" s="28">
        <v>1232.72</v>
      </c>
      <c r="E30" s="28">
        <v>407.79</v>
      </c>
      <c r="F30" s="28">
        <v>0</v>
      </c>
      <c r="G30" s="28">
        <v>1137.3599999999999</v>
      </c>
      <c r="H30" s="28">
        <v>248.99</v>
      </c>
      <c r="I30" s="28">
        <v>142.83000000000001</v>
      </c>
      <c r="J30" s="28">
        <v>186.61</v>
      </c>
      <c r="K30" s="28">
        <v>92.42</v>
      </c>
      <c r="L30" s="28">
        <v>56.79</v>
      </c>
      <c r="M30" s="28">
        <v>225.39</v>
      </c>
      <c r="N30" s="28">
        <v>160.55000000000001</v>
      </c>
      <c r="O30" s="29">
        <v>636.66</v>
      </c>
      <c r="P30" s="56">
        <f t="shared" si="8"/>
        <v>4528.1099999999997</v>
      </c>
    </row>
    <row r="31" spans="2:17" s="5" customFormat="1" x14ac:dyDescent="0.3">
      <c r="B31" s="64" t="s">
        <v>43</v>
      </c>
      <c r="C31" s="65"/>
      <c r="D31" s="66">
        <f>SUM(D28:D30)</f>
        <v>1405.66</v>
      </c>
      <c r="E31" s="66">
        <f t="shared" ref="E31:O31" si="9">SUM(E28:E30)</f>
        <v>580.73</v>
      </c>
      <c r="F31" s="66">
        <f t="shared" si="9"/>
        <v>140.94</v>
      </c>
      <c r="G31" s="66">
        <f t="shared" si="9"/>
        <v>1284.7199999999998</v>
      </c>
      <c r="H31" s="66">
        <f t="shared" si="9"/>
        <v>359.15</v>
      </c>
      <c r="I31" s="66">
        <f t="shared" si="9"/>
        <v>252.99</v>
      </c>
      <c r="J31" s="66">
        <f t="shared" si="9"/>
        <v>296.77</v>
      </c>
      <c r="K31" s="66">
        <f t="shared" si="9"/>
        <v>202.57999999999998</v>
      </c>
      <c r="L31" s="66">
        <f t="shared" si="9"/>
        <v>318</v>
      </c>
      <c r="M31" s="66">
        <f t="shared" si="9"/>
        <v>308.07</v>
      </c>
      <c r="N31" s="66">
        <f t="shared" si="9"/>
        <v>408.23</v>
      </c>
      <c r="O31" s="67">
        <f t="shared" si="9"/>
        <v>781.68</v>
      </c>
      <c r="P31" s="63">
        <f>SUM(D31:O31)</f>
        <v>6339.5199999999986</v>
      </c>
      <c r="Q31" s="10"/>
    </row>
    <row r="32" spans="2:17" x14ac:dyDescent="0.3">
      <c r="B32" s="31"/>
      <c r="C32" s="5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9"/>
      <c r="P32" s="56"/>
    </row>
    <row r="33" spans="2:20" ht="16.2" customHeight="1" x14ac:dyDescent="0.3">
      <c r="B33" s="75" t="s">
        <v>44</v>
      </c>
      <c r="C33" s="72"/>
      <c r="D33" s="73">
        <v>199.08</v>
      </c>
      <c r="E33" s="73">
        <v>20</v>
      </c>
      <c r="F33" s="73">
        <v>20</v>
      </c>
      <c r="G33" s="73"/>
      <c r="H33" s="73"/>
      <c r="I33" s="73"/>
      <c r="J33" s="73"/>
      <c r="K33" s="73"/>
      <c r="L33" s="73"/>
      <c r="M33" s="73"/>
      <c r="N33" s="73"/>
      <c r="O33" s="74"/>
      <c r="P33" s="56">
        <f>SUM(D33:O33)</f>
        <v>239.08</v>
      </c>
    </row>
    <row r="34" spans="2:20" x14ac:dyDescent="0.3">
      <c r="B34" s="31" t="s">
        <v>45</v>
      </c>
      <c r="C34" s="58"/>
      <c r="D34" s="28">
        <v>97.09</v>
      </c>
      <c r="E34" s="28">
        <v>88.4</v>
      </c>
      <c r="G34" s="28">
        <v>98.12</v>
      </c>
      <c r="H34" s="28">
        <v>186.89</v>
      </c>
      <c r="I34" s="28">
        <v>139.19</v>
      </c>
      <c r="J34" s="28"/>
      <c r="K34" s="28"/>
      <c r="L34" s="28">
        <v>219.34</v>
      </c>
      <c r="M34" s="28">
        <f>16.13+99.89</f>
        <v>116.02</v>
      </c>
      <c r="N34" s="28">
        <v>6.85</v>
      </c>
      <c r="O34" s="29"/>
      <c r="P34" s="56">
        <f t="shared" ref="P34:P38" si="10">SUM(D34:O34)</f>
        <v>951.90000000000009</v>
      </c>
    </row>
    <row r="35" spans="2:20" x14ac:dyDescent="0.3">
      <c r="B35" s="77" t="s">
        <v>46</v>
      </c>
      <c r="C35" s="78"/>
      <c r="D35" s="28"/>
      <c r="E35" s="28"/>
      <c r="F35" s="28"/>
      <c r="G35" s="28">
        <v>115.3</v>
      </c>
      <c r="H35" s="28"/>
      <c r="I35" s="28">
        <v>61.6</v>
      </c>
      <c r="J35" s="28"/>
      <c r="K35" s="28"/>
      <c r="L35" s="28">
        <v>52.5</v>
      </c>
      <c r="M35" s="28"/>
      <c r="N35" s="28">
        <v>64.349999999999994</v>
      </c>
      <c r="O35" s="29">
        <v>920</v>
      </c>
      <c r="P35" s="56">
        <f t="shared" si="10"/>
        <v>1213.75</v>
      </c>
    </row>
    <row r="36" spans="2:20" x14ac:dyDescent="0.3">
      <c r="B36" s="31" t="s">
        <v>47</v>
      </c>
      <c r="C36" s="58"/>
      <c r="D36" s="28">
        <v>126.78</v>
      </c>
      <c r="E36" s="28">
        <v>212.49</v>
      </c>
      <c r="F36" s="28">
        <v>119.71</v>
      </c>
      <c r="G36" s="28">
        <v>116.01</v>
      </c>
      <c r="H36" s="28">
        <v>114.54</v>
      </c>
      <c r="I36" s="28">
        <v>120.58</v>
      </c>
      <c r="J36" s="28">
        <v>170.49</v>
      </c>
      <c r="K36" s="28">
        <v>114.26</v>
      </c>
      <c r="L36" s="28">
        <v>180.05</v>
      </c>
      <c r="M36" s="28">
        <v>120.17</v>
      </c>
      <c r="N36" s="28"/>
      <c r="O36" s="29">
        <v>239.35</v>
      </c>
      <c r="P36" s="56">
        <f t="shared" si="10"/>
        <v>1634.43</v>
      </c>
    </row>
    <row r="37" spans="2:20" x14ac:dyDescent="0.3">
      <c r="B37" s="77" t="s">
        <v>48</v>
      </c>
      <c r="C37" s="78"/>
      <c r="D37" s="28">
        <v>188.06</v>
      </c>
      <c r="E37" s="28">
        <v>280</v>
      </c>
      <c r="F37" s="28">
        <v>14</v>
      </c>
      <c r="G37" s="28">
        <v>320.88</v>
      </c>
      <c r="H37" s="28"/>
      <c r="I37" s="28"/>
      <c r="J37" s="28"/>
      <c r="K37" s="28"/>
      <c r="L37" s="28">
        <v>629.35</v>
      </c>
      <c r="M37" s="28">
        <v>17.760000000000002</v>
      </c>
      <c r="N37" s="28"/>
      <c r="O37" s="29"/>
      <c r="P37" s="56">
        <f t="shared" si="10"/>
        <v>1450.05</v>
      </c>
    </row>
    <row r="38" spans="2:20" x14ac:dyDescent="0.3">
      <c r="B38" s="31" t="s">
        <v>49</v>
      </c>
      <c r="C38" s="58"/>
      <c r="D38" s="28">
        <v>592.47</v>
      </c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9"/>
      <c r="P38" s="56">
        <f t="shared" si="10"/>
        <v>592.47</v>
      </c>
      <c r="R38" s="79"/>
    </row>
    <row r="39" spans="2:20" s="5" customFormat="1" x14ac:dyDescent="0.3">
      <c r="B39" s="64" t="s">
        <v>50</v>
      </c>
      <c r="C39" s="65"/>
      <c r="D39" s="66">
        <f>SUM(D33:D38)</f>
        <v>1203.48</v>
      </c>
      <c r="E39" s="66">
        <f t="shared" ref="E39:O39" si="11">SUM(E33:E38)</f>
        <v>600.89</v>
      </c>
      <c r="F39" s="66">
        <f t="shared" si="11"/>
        <v>153.70999999999998</v>
      </c>
      <c r="G39" s="66">
        <f t="shared" si="11"/>
        <v>650.30999999999995</v>
      </c>
      <c r="H39" s="66">
        <f t="shared" si="11"/>
        <v>301.43</v>
      </c>
      <c r="I39" s="66">
        <f t="shared" si="11"/>
        <v>321.37</v>
      </c>
      <c r="J39" s="66">
        <f t="shared" si="11"/>
        <v>170.49</v>
      </c>
      <c r="K39" s="66">
        <f t="shared" si="11"/>
        <v>114.26</v>
      </c>
      <c r="L39" s="66">
        <f t="shared" si="11"/>
        <v>1081.24</v>
      </c>
      <c r="M39" s="66">
        <f t="shared" si="11"/>
        <v>253.95</v>
      </c>
      <c r="N39" s="66">
        <f t="shared" si="11"/>
        <v>71.199999999999989</v>
      </c>
      <c r="O39" s="67">
        <f t="shared" si="11"/>
        <v>1159.3499999999999</v>
      </c>
      <c r="P39" s="63">
        <f>SUM(D39:O39)</f>
        <v>6081.6799999999985</v>
      </c>
      <c r="Q39" s="10"/>
    </row>
    <row r="40" spans="2:20" x14ac:dyDescent="0.3">
      <c r="B40" s="31"/>
      <c r="C40" s="5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9"/>
      <c r="P40" s="56"/>
    </row>
    <row r="41" spans="2:20" x14ac:dyDescent="0.3">
      <c r="B41" s="75" t="s">
        <v>51</v>
      </c>
      <c r="C41" s="72"/>
      <c r="D41" s="73">
        <v>24</v>
      </c>
      <c r="E41" s="73">
        <v>24</v>
      </c>
      <c r="F41" s="73">
        <v>24</v>
      </c>
      <c r="G41" s="73"/>
      <c r="H41" s="73"/>
      <c r="I41" s="73"/>
      <c r="J41" s="73"/>
      <c r="K41" s="73"/>
      <c r="L41" s="73"/>
      <c r="M41" s="73">
        <v>177.6</v>
      </c>
      <c r="N41" s="73">
        <f>180+155</f>
        <v>335</v>
      </c>
      <c r="O41" s="74"/>
      <c r="P41" s="56">
        <f>SUM(D41:O41)</f>
        <v>584.6</v>
      </c>
    </row>
    <row r="42" spans="2:20" x14ac:dyDescent="0.3">
      <c r="B42" s="31" t="s">
        <v>52</v>
      </c>
      <c r="C42" s="58"/>
      <c r="D42" s="28"/>
      <c r="E42" s="28">
        <v>588.67999999999995</v>
      </c>
      <c r="F42" s="28"/>
      <c r="G42" s="28"/>
      <c r="H42" s="28">
        <v>799.66</v>
      </c>
      <c r="I42" s="28"/>
      <c r="J42" s="28">
        <v>423.18</v>
      </c>
      <c r="K42" s="80"/>
      <c r="L42" s="28">
        <v>1011.2</v>
      </c>
      <c r="M42" s="28">
        <v>211.54</v>
      </c>
      <c r="N42" s="28">
        <v>56.54</v>
      </c>
      <c r="O42" s="29">
        <v>211.54</v>
      </c>
      <c r="P42" s="56">
        <f t="shared" ref="P42:P44" si="12">SUM(D42:O42)</f>
        <v>3302.34</v>
      </c>
    </row>
    <row r="43" spans="2:20" x14ac:dyDescent="0.3">
      <c r="B43" s="31" t="s">
        <v>53</v>
      </c>
      <c r="C43" s="58"/>
      <c r="D43" s="28">
        <v>82.2</v>
      </c>
      <c r="E43" s="28">
        <v>188.4</v>
      </c>
      <c r="F43" s="28">
        <v>82.2</v>
      </c>
      <c r="G43" s="28">
        <v>106.2</v>
      </c>
      <c r="H43" s="28">
        <v>90</v>
      </c>
      <c r="I43" s="28"/>
      <c r="J43" s="28"/>
      <c r="K43" s="28"/>
      <c r="L43" s="28"/>
      <c r="M43" s="28"/>
      <c r="N43" s="28"/>
      <c r="O43" s="29"/>
      <c r="P43" s="56">
        <f t="shared" si="12"/>
        <v>549</v>
      </c>
    </row>
    <row r="44" spans="2:20" x14ac:dyDescent="0.3">
      <c r="B44" s="31" t="s">
        <v>54</v>
      </c>
      <c r="C44" s="58"/>
      <c r="D44" s="28"/>
      <c r="E44" s="28">
        <v>648.96</v>
      </c>
      <c r="F44" s="28"/>
      <c r="G44" s="28">
        <v>781.88</v>
      </c>
      <c r="H44" s="28"/>
      <c r="I44" s="28"/>
      <c r="J44" s="28"/>
      <c r="K44" s="28"/>
      <c r="L44" s="28">
        <v>389.66</v>
      </c>
      <c r="M44" s="28"/>
      <c r="N44" s="28">
        <v>12</v>
      </c>
      <c r="O44" s="29">
        <v>557.32000000000005</v>
      </c>
      <c r="P44" s="56">
        <f t="shared" si="12"/>
        <v>2389.8200000000002</v>
      </c>
    </row>
    <row r="45" spans="2:20" s="5" customFormat="1" x14ac:dyDescent="0.3">
      <c r="B45" s="64" t="s">
        <v>55</v>
      </c>
      <c r="C45" s="65"/>
      <c r="D45" s="66">
        <f>SUM(D41:D44)</f>
        <v>106.2</v>
      </c>
      <c r="E45" s="66">
        <f t="shared" ref="E45:O45" si="13">SUM(E41:E44)</f>
        <v>1450.04</v>
      </c>
      <c r="F45" s="66">
        <f t="shared" si="13"/>
        <v>106.2</v>
      </c>
      <c r="G45" s="66">
        <f t="shared" si="13"/>
        <v>888.08</v>
      </c>
      <c r="H45" s="66">
        <f t="shared" si="13"/>
        <v>889.66</v>
      </c>
      <c r="I45" s="66">
        <f t="shared" si="13"/>
        <v>0</v>
      </c>
      <c r="J45" s="66">
        <f t="shared" si="13"/>
        <v>423.18</v>
      </c>
      <c r="K45" s="66">
        <f t="shared" si="13"/>
        <v>0</v>
      </c>
      <c r="L45" s="66">
        <f t="shared" si="13"/>
        <v>1400.8600000000001</v>
      </c>
      <c r="M45" s="66">
        <f t="shared" si="13"/>
        <v>389.14</v>
      </c>
      <c r="N45" s="66">
        <f t="shared" si="13"/>
        <v>403.54</v>
      </c>
      <c r="O45" s="67">
        <f t="shared" si="13"/>
        <v>768.86</v>
      </c>
      <c r="P45" s="63">
        <f>SUM(D45:O45)</f>
        <v>6825.7599999999993</v>
      </c>
      <c r="Q45" s="10"/>
    </row>
    <row r="46" spans="2:20" x14ac:dyDescent="0.3">
      <c r="B46" s="31"/>
      <c r="C46" s="5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9"/>
      <c r="P46" s="56"/>
    </row>
    <row r="47" spans="2:20" x14ac:dyDescent="0.3">
      <c r="B47" s="31" t="s">
        <v>56</v>
      </c>
      <c r="C47" s="58"/>
      <c r="D47" s="28"/>
      <c r="E47" s="28"/>
      <c r="F47" s="28"/>
      <c r="G47" s="28">
        <v>719.9</v>
      </c>
      <c r="H47" s="28">
        <v>95.49</v>
      </c>
      <c r="I47" s="28"/>
      <c r="J47" s="28"/>
      <c r="K47" s="28"/>
      <c r="L47" s="28">
        <v>150</v>
      </c>
      <c r="M47" s="28"/>
      <c r="N47" s="28"/>
      <c r="O47" s="29">
        <v>603.96</v>
      </c>
      <c r="P47" s="56">
        <f t="shared" ref="P47:P48" si="14">SUM(D47:O47)</f>
        <v>1569.35</v>
      </c>
      <c r="T47" s="4">
        <f>1203.96+365.39</f>
        <v>1569.35</v>
      </c>
    </row>
    <row r="48" spans="2:20" x14ac:dyDescent="0.3">
      <c r="B48" s="31" t="s">
        <v>57</v>
      </c>
      <c r="C48" s="68"/>
      <c r="D48" s="28"/>
      <c r="E48" s="28"/>
      <c r="F48" s="28"/>
      <c r="G48" s="28"/>
      <c r="H48" s="28"/>
      <c r="I48" s="28"/>
      <c r="J48" s="28">
        <v>639.33000000000004</v>
      </c>
      <c r="K48" s="28"/>
      <c r="L48" s="28">
        <v>1178</v>
      </c>
      <c r="M48" s="28"/>
      <c r="N48" s="28">
        <v>273.52999999999997</v>
      </c>
      <c r="O48" s="29"/>
      <c r="P48" s="56">
        <f t="shared" si="14"/>
        <v>2090.8599999999997</v>
      </c>
    </row>
    <row r="49" spans="2:19" x14ac:dyDescent="0.3">
      <c r="B49" s="77" t="s">
        <v>58</v>
      </c>
      <c r="C49" s="78"/>
      <c r="D49" s="28">
        <v>251.9</v>
      </c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9"/>
      <c r="P49" s="56">
        <f t="shared" ref="P49" si="15">SUM(D49:O49)</f>
        <v>251.9</v>
      </c>
    </row>
    <row r="50" spans="2:19" ht="15.6" thickBot="1" x14ac:dyDescent="0.35">
      <c r="B50" s="35"/>
      <c r="C50" s="81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9"/>
      <c r="P50" s="56"/>
      <c r="Q50" s="3" t="s">
        <v>26</v>
      </c>
    </row>
    <row r="51" spans="2:19" ht="15.6" thickBot="1" x14ac:dyDescent="0.35">
      <c r="B51" s="82" t="s">
        <v>59</v>
      </c>
      <c r="C51" s="83"/>
      <c r="D51" s="84">
        <f t="shared" ref="D51:L51" si="16">D15+D26+D31+D39+D45+D47+D48+D49</f>
        <v>4056.63</v>
      </c>
      <c r="E51" s="84">
        <f t="shared" si="16"/>
        <v>4057.91</v>
      </c>
      <c r="F51" s="84">
        <f t="shared" si="16"/>
        <v>2010.3400000000001</v>
      </c>
      <c r="G51" s="84">
        <f t="shared" si="16"/>
        <v>6775.4499999999989</v>
      </c>
      <c r="H51" s="84">
        <f t="shared" si="16"/>
        <v>3175.6599999999994</v>
      </c>
      <c r="I51" s="84">
        <f t="shared" si="16"/>
        <v>2271.25</v>
      </c>
      <c r="J51" s="84">
        <f t="shared" si="16"/>
        <v>3465.31</v>
      </c>
      <c r="K51" s="84">
        <f t="shared" si="16"/>
        <v>2524.0100000000002</v>
      </c>
      <c r="L51" s="84">
        <f t="shared" si="16"/>
        <v>6488.8700000000008</v>
      </c>
      <c r="M51" s="84">
        <f>M15+M26+M31+M39+M45+M47+M48+M49</f>
        <v>3407.1499999999996</v>
      </c>
      <c r="N51" s="84">
        <f>N15+N26+N31+N39+N45+N47+N48+N49</f>
        <v>3454.21</v>
      </c>
      <c r="O51" s="85">
        <f t="shared" ref="O51" si="17">O15+O26+O31+O39+O45+O47+O48+O49</f>
        <v>5546.24</v>
      </c>
      <c r="P51" s="86">
        <f>SUM(D51:O51)</f>
        <v>47233.030000000006</v>
      </c>
      <c r="Q51" s="3">
        <f>P26+P31+P39+P45+P47+P48+P49</f>
        <v>47233.03</v>
      </c>
    </row>
    <row r="52" spans="2:19" ht="15.6" thickBot="1" x14ac:dyDescent="0.35">
      <c r="B52" s="87" t="s">
        <v>60</v>
      </c>
      <c r="C52" s="88"/>
      <c r="D52" s="89">
        <v>0</v>
      </c>
      <c r="E52" s="89">
        <v>0</v>
      </c>
      <c r="F52" s="89">
        <v>0</v>
      </c>
      <c r="G52" s="89">
        <v>0</v>
      </c>
      <c r="H52" s="89">
        <v>0</v>
      </c>
      <c r="I52" s="89">
        <v>0</v>
      </c>
      <c r="J52" s="89">
        <v>0</v>
      </c>
      <c r="K52" s="89">
        <v>0</v>
      </c>
      <c r="L52" s="89">
        <v>0</v>
      </c>
      <c r="M52" s="89">
        <v>0</v>
      </c>
      <c r="N52" s="89">
        <v>0</v>
      </c>
      <c r="O52" s="90">
        <v>0</v>
      </c>
      <c r="P52" s="91"/>
      <c r="S52" s="76"/>
    </row>
    <row r="53" spans="2:19" ht="15.6" thickBot="1" x14ac:dyDescent="0.35">
      <c r="B53" s="82" t="s">
        <v>61</v>
      </c>
      <c r="C53" s="83"/>
      <c r="D53" s="84">
        <f t="shared" ref="D53:O53" si="18">SUM(D3+D13-D51)</f>
        <v>14102.439999999999</v>
      </c>
      <c r="E53" s="84">
        <f t="shared" si="18"/>
        <v>17618.63</v>
      </c>
      <c r="F53" s="84">
        <f t="shared" si="18"/>
        <v>17725.23</v>
      </c>
      <c r="G53" s="84">
        <f t="shared" si="18"/>
        <v>13398.19</v>
      </c>
      <c r="H53" s="84">
        <f t="shared" si="18"/>
        <v>18486.29</v>
      </c>
      <c r="I53" s="84">
        <f t="shared" si="18"/>
        <v>22692.06</v>
      </c>
      <c r="J53" s="84">
        <f t="shared" si="18"/>
        <v>22630</v>
      </c>
      <c r="K53" s="84">
        <f t="shared" si="18"/>
        <v>22633.83</v>
      </c>
      <c r="L53" s="84">
        <f t="shared" si="18"/>
        <v>19873.18</v>
      </c>
      <c r="M53" s="84">
        <f t="shared" si="18"/>
        <v>41443.049999999996</v>
      </c>
      <c r="N53" s="84">
        <f t="shared" si="18"/>
        <v>40871.609999999993</v>
      </c>
      <c r="O53" s="85">
        <f t="shared" si="18"/>
        <v>51049.159999999996</v>
      </c>
      <c r="P53" s="86"/>
      <c r="S53" s="76"/>
    </row>
    <row r="54" spans="2:19" ht="15.6" thickBot="1" x14ac:dyDescent="0.35">
      <c r="B54" s="79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3"/>
    </row>
    <row r="55" spans="2:19" ht="15.6" thickBot="1" x14ac:dyDescent="0.35">
      <c r="B55" s="79"/>
      <c r="C55" s="94" t="s">
        <v>62</v>
      </c>
      <c r="D55" s="95">
        <f>D13-D51</f>
        <v>-2282.0700000000002</v>
      </c>
      <c r="E55" s="95">
        <f t="shared" ref="E55:O55" si="19">E13-E51</f>
        <v>3516.1900000000005</v>
      </c>
      <c r="F55" s="95">
        <f t="shared" si="19"/>
        <v>106.59999999999991</v>
      </c>
      <c r="G55" s="95">
        <f t="shared" si="19"/>
        <v>-4327.0399999999991</v>
      </c>
      <c r="H55" s="95">
        <f t="shared" si="19"/>
        <v>5088.1000000000004</v>
      </c>
      <c r="I55" s="95">
        <f t="shared" si="19"/>
        <v>4205.7700000000004</v>
      </c>
      <c r="J55" s="95">
        <f t="shared" si="19"/>
        <v>-62.059999999999945</v>
      </c>
      <c r="K55" s="95">
        <f t="shared" si="19"/>
        <v>3.8299999999999272</v>
      </c>
      <c r="L55" s="95">
        <f t="shared" si="19"/>
        <v>-2760.650000000001</v>
      </c>
      <c r="M55" s="95">
        <f t="shared" si="19"/>
        <v>21569.869999999995</v>
      </c>
      <c r="N55" s="95">
        <f t="shared" si="19"/>
        <v>-571.44000000000005</v>
      </c>
      <c r="O55" s="96">
        <f t="shared" si="19"/>
        <v>10177.550000000001</v>
      </c>
      <c r="P55" s="97">
        <f>P13-P51</f>
        <v>34664.649999999987</v>
      </c>
      <c r="Q55" s="3">
        <f>P13-P51</f>
        <v>34664.649999999987</v>
      </c>
    </row>
    <row r="56" spans="2:19" x14ac:dyDescent="0.3">
      <c r="B56" s="79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98"/>
    </row>
    <row r="57" spans="2:19" ht="24.6" thickBot="1" x14ac:dyDescent="0.35">
      <c r="B57" s="99" t="s">
        <v>63</v>
      </c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</row>
    <row r="58" spans="2:19" ht="30.6" thickBot="1" x14ac:dyDescent="0.35">
      <c r="B58" s="42" t="s">
        <v>64</v>
      </c>
      <c r="C58" s="100">
        <f>SUM(C59:C65)</f>
        <v>11417</v>
      </c>
      <c r="D58" s="101" t="s">
        <v>1</v>
      </c>
      <c r="E58" s="102" t="s">
        <v>2</v>
      </c>
      <c r="F58" s="102" t="s">
        <v>3</v>
      </c>
      <c r="G58" s="102" t="s">
        <v>4</v>
      </c>
      <c r="H58" s="102" t="s">
        <v>5</v>
      </c>
      <c r="I58" s="102" t="s">
        <v>6</v>
      </c>
      <c r="J58" s="102" t="s">
        <v>7</v>
      </c>
      <c r="K58" s="102" t="s">
        <v>8</v>
      </c>
      <c r="L58" s="102" t="s">
        <v>9</v>
      </c>
      <c r="M58" s="102" t="s">
        <v>10</v>
      </c>
      <c r="N58" s="102" t="s">
        <v>11</v>
      </c>
      <c r="O58" s="103" t="s">
        <v>12</v>
      </c>
      <c r="P58" s="104" t="s">
        <v>65</v>
      </c>
      <c r="Q58" s="105" t="s">
        <v>66</v>
      </c>
    </row>
    <row r="59" spans="2:19" x14ac:dyDescent="0.3">
      <c r="B59" s="106" t="s">
        <v>67</v>
      </c>
      <c r="C59" s="107">
        <v>2000</v>
      </c>
      <c r="D59" s="108"/>
      <c r="E59" s="108"/>
      <c r="F59" s="108"/>
      <c r="G59" s="109"/>
      <c r="H59" s="109"/>
      <c r="I59" s="109"/>
      <c r="J59" s="109"/>
      <c r="K59" s="109"/>
      <c r="L59" s="109"/>
      <c r="M59" s="109"/>
      <c r="N59" s="109"/>
      <c r="O59" s="110"/>
      <c r="P59" s="111"/>
    </row>
    <row r="60" spans="2:19" x14ac:dyDescent="0.3">
      <c r="B60" s="112" t="s">
        <v>68</v>
      </c>
      <c r="C60" s="113"/>
      <c r="D60" s="114">
        <v>600</v>
      </c>
      <c r="E60" s="114">
        <v>600</v>
      </c>
      <c r="F60" s="114">
        <v>600</v>
      </c>
      <c r="G60" s="115"/>
      <c r="H60" s="115"/>
      <c r="I60" s="115"/>
      <c r="J60" s="115"/>
      <c r="K60" s="115"/>
      <c r="L60" s="115"/>
      <c r="M60" s="115"/>
      <c r="N60" s="115"/>
      <c r="O60" s="116"/>
      <c r="P60" s="117"/>
    </row>
    <row r="61" spans="2:19" x14ac:dyDescent="0.3">
      <c r="B61" s="112" t="s">
        <v>69</v>
      </c>
      <c r="C61" s="113"/>
      <c r="D61" s="114">
        <v>22</v>
      </c>
      <c r="E61" s="114">
        <v>22</v>
      </c>
      <c r="F61" s="114">
        <v>23</v>
      </c>
      <c r="G61" s="115"/>
      <c r="H61" s="115"/>
      <c r="I61" s="115"/>
      <c r="J61" s="115"/>
      <c r="K61" s="115"/>
      <c r="L61" s="115"/>
      <c r="M61" s="115"/>
      <c r="N61" s="115"/>
      <c r="O61" s="116"/>
      <c r="P61" s="117"/>
    </row>
    <row r="62" spans="2:19" x14ac:dyDescent="0.3">
      <c r="B62" s="112" t="s">
        <v>70</v>
      </c>
      <c r="C62" s="113"/>
      <c r="D62" s="114">
        <v>20</v>
      </c>
      <c r="E62" s="114">
        <v>20</v>
      </c>
      <c r="F62" s="114">
        <v>21</v>
      </c>
      <c r="G62" s="115"/>
      <c r="H62" s="115"/>
      <c r="I62" s="115"/>
      <c r="J62" s="115"/>
      <c r="K62" s="115"/>
      <c r="L62" s="115"/>
      <c r="M62" s="115"/>
      <c r="N62" s="115"/>
      <c r="O62" s="116"/>
      <c r="P62" s="117"/>
    </row>
    <row r="63" spans="2:19" x14ac:dyDescent="0.3">
      <c r="B63" s="118" t="s">
        <v>71</v>
      </c>
      <c r="C63" s="119"/>
      <c r="D63" s="120">
        <v>24</v>
      </c>
      <c r="E63" s="121">
        <v>24</v>
      </c>
      <c r="F63" s="121">
        <v>24</v>
      </c>
      <c r="G63" s="121"/>
      <c r="H63" s="121"/>
      <c r="I63" s="121"/>
      <c r="J63" s="121"/>
      <c r="K63" s="121"/>
      <c r="L63" s="121"/>
      <c r="M63" s="121"/>
      <c r="N63" s="121"/>
      <c r="O63" s="121"/>
      <c r="P63" s="117"/>
    </row>
    <row r="64" spans="2:19" s="5" customFormat="1" ht="15.6" thickBot="1" x14ac:dyDescent="0.35">
      <c r="B64" s="122" t="s">
        <v>72</v>
      </c>
      <c r="C64" s="123"/>
      <c r="D64" s="124">
        <f>SUM(D60:D63)</f>
        <v>666</v>
      </c>
      <c r="E64" s="124">
        <f t="shared" ref="E64:F64" si="20">SUM(E60:E63)</f>
        <v>666</v>
      </c>
      <c r="F64" s="124">
        <f t="shared" si="20"/>
        <v>668</v>
      </c>
      <c r="G64" s="125"/>
      <c r="H64" s="125"/>
      <c r="I64" s="125"/>
      <c r="J64" s="125"/>
      <c r="K64" s="125"/>
      <c r="L64" s="125"/>
      <c r="M64" s="125"/>
      <c r="N64" s="125"/>
      <c r="O64" s="126"/>
      <c r="P64" s="127">
        <f>SUM(D64:O64)</f>
        <v>2000</v>
      </c>
      <c r="Q64" s="10">
        <f>C59-P64</f>
        <v>0</v>
      </c>
    </row>
    <row r="65" spans="2:17" x14ac:dyDescent="0.3">
      <c r="B65" s="106" t="s">
        <v>73</v>
      </c>
      <c r="C65" s="107">
        <v>9417</v>
      </c>
      <c r="D65" s="128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29"/>
      <c r="P65" s="111"/>
      <c r="Q65" s="4"/>
    </row>
    <row r="66" spans="2:17" x14ac:dyDescent="0.3">
      <c r="B66" s="130" t="s">
        <v>74</v>
      </c>
      <c r="C66" s="119"/>
      <c r="D66" s="131"/>
      <c r="E66" s="121"/>
      <c r="F66" s="121"/>
      <c r="G66" s="121"/>
      <c r="H66" s="121"/>
      <c r="I66" s="121"/>
      <c r="J66" s="121"/>
      <c r="K66" s="121"/>
      <c r="L66" s="121"/>
      <c r="M66" s="121"/>
      <c r="N66" s="121">
        <v>926.73</v>
      </c>
      <c r="O66" s="132">
        <v>1632.87</v>
      </c>
      <c r="P66" s="133"/>
      <c r="Q66" s="4"/>
    </row>
    <row r="67" spans="2:17" x14ac:dyDescent="0.3">
      <c r="B67" s="130"/>
      <c r="C67" s="119"/>
      <c r="D67" s="13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32"/>
      <c r="P67" s="133"/>
      <c r="Q67" s="4"/>
    </row>
    <row r="68" spans="2:17" s="5" customFormat="1" ht="15.6" thickBot="1" x14ac:dyDescent="0.35">
      <c r="B68" s="134" t="s">
        <v>72</v>
      </c>
      <c r="C68" s="135"/>
      <c r="D68" s="136"/>
      <c r="E68" s="137"/>
      <c r="F68" s="137"/>
      <c r="G68" s="137"/>
      <c r="H68" s="137"/>
      <c r="I68" s="137"/>
      <c r="J68" s="137"/>
      <c r="K68" s="137"/>
      <c r="L68" s="137"/>
      <c r="M68" s="137"/>
      <c r="N68" s="137">
        <f>SUM(N66)</f>
        <v>926.73</v>
      </c>
      <c r="O68" s="138">
        <f>SUM(O66)</f>
        <v>1632.87</v>
      </c>
      <c r="P68" s="139">
        <f>SUM(D68:O68)</f>
        <v>2559.6</v>
      </c>
      <c r="Q68" s="10">
        <f>C65-P68</f>
        <v>6857.4</v>
      </c>
    </row>
    <row r="69" spans="2:17" ht="15.6" thickBot="1" x14ac:dyDescent="0.35">
      <c r="B69" s="79"/>
      <c r="C69" s="140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2"/>
    </row>
    <row r="70" spans="2:17" ht="34.200000000000003" customHeight="1" thickBot="1" x14ac:dyDescent="0.35">
      <c r="B70" s="42" t="s">
        <v>75</v>
      </c>
      <c r="C70" s="143"/>
      <c r="D70" s="101" t="s">
        <v>1</v>
      </c>
      <c r="E70" s="102" t="s">
        <v>2</v>
      </c>
      <c r="F70" s="102" t="s">
        <v>3</v>
      </c>
      <c r="G70" s="102" t="s">
        <v>4</v>
      </c>
      <c r="H70" s="102" t="s">
        <v>5</v>
      </c>
      <c r="I70" s="102" t="s">
        <v>6</v>
      </c>
      <c r="J70" s="102" t="s">
        <v>7</v>
      </c>
      <c r="K70" s="102" t="s">
        <v>8</v>
      </c>
      <c r="L70" s="102" t="s">
        <v>9</v>
      </c>
      <c r="M70" s="102" t="s">
        <v>10</v>
      </c>
      <c r="N70" s="102" t="s">
        <v>11</v>
      </c>
      <c r="O70" s="103" t="s">
        <v>12</v>
      </c>
      <c r="P70" s="104" t="s">
        <v>65</v>
      </c>
      <c r="Q70" s="105"/>
    </row>
    <row r="71" spans="2:17" x14ac:dyDescent="0.3">
      <c r="B71" s="144" t="s">
        <v>76</v>
      </c>
      <c r="C71" s="145">
        <v>550</v>
      </c>
      <c r="D71" s="114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6"/>
      <c r="P71" s="117"/>
    </row>
    <row r="72" spans="2:17" x14ac:dyDescent="0.3">
      <c r="B72" s="118" t="s">
        <v>77</v>
      </c>
      <c r="C72" s="119"/>
      <c r="D72" s="120"/>
      <c r="E72" s="121"/>
      <c r="F72" s="121"/>
      <c r="G72" s="121"/>
      <c r="H72" s="121"/>
      <c r="I72" s="121"/>
      <c r="J72" s="121"/>
      <c r="K72" s="121"/>
      <c r="L72" s="121"/>
      <c r="M72" s="121">
        <v>170.77</v>
      </c>
      <c r="N72" s="121"/>
      <c r="O72" s="146"/>
      <c r="P72" s="133"/>
    </row>
    <row r="73" spans="2:17" x14ac:dyDescent="0.3">
      <c r="B73" s="118" t="s">
        <v>78</v>
      </c>
      <c r="C73" s="119"/>
      <c r="D73" s="120"/>
      <c r="E73" s="121"/>
      <c r="F73" s="121"/>
      <c r="G73" s="121"/>
      <c r="H73" s="121"/>
      <c r="I73" s="121"/>
      <c r="J73" s="121"/>
      <c r="K73" s="121"/>
      <c r="L73" s="121"/>
      <c r="M73" s="121"/>
      <c r="N73" s="121">
        <v>379.23</v>
      </c>
      <c r="O73" s="146"/>
      <c r="P73" s="133"/>
    </row>
    <row r="74" spans="2:17" s="5" customFormat="1" ht="15.6" thickBot="1" x14ac:dyDescent="0.35">
      <c r="B74" s="147" t="s">
        <v>72</v>
      </c>
      <c r="C74" s="148"/>
      <c r="D74" s="149"/>
      <c r="E74" s="150"/>
      <c r="F74" s="150"/>
      <c r="G74" s="150"/>
      <c r="H74" s="150"/>
      <c r="I74" s="150"/>
      <c r="J74" s="150"/>
      <c r="K74" s="150"/>
      <c r="L74" s="150"/>
      <c r="M74" s="150">
        <f>SUM(M72:M73)</f>
        <v>170.77</v>
      </c>
      <c r="N74" s="150">
        <f>SUM(N72:N73)</f>
        <v>379.23</v>
      </c>
      <c r="O74" s="151"/>
      <c r="P74" s="152">
        <f>SUM(D74:O74)</f>
        <v>550</v>
      </c>
      <c r="Q74" s="10">
        <f>C71-P74</f>
        <v>0</v>
      </c>
    </row>
    <row r="75" spans="2:17" x14ac:dyDescent="0.3">
      <c r="B75" s="153" t="s">
        <v>79</v>
      </c>
      <c r="C75" s="107">
        <v>600</v>
      </c>
      <c r="D75" s="108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10"/>
      <c r="P75" s="111"/>
      <c r="Q75" s="4"/>
    </row>
    <row r="76" spans="2:17" x14ac:dyDescent="0.3">
      <c r="B76" s="154" t="s">
        <v>80</v>
      </c>
      <c r="C76" s="155"/>
      <c r="D76" s="156"/>
      <c r="E76" s="157"/>
      <c r="F76" s="157"/>
      <c r="G76" s="157">
        <v>600</v>
      </c>
      <c r="H76" s="157"/>
      <c r="I76" s="157"/>
      <c r="J76" s="157"/>
      <c r="K76" s="157"/>
      <c r="L76" s="157"/>
      <c r="M76" s="157"/>
      <c r="N76" s="157"/>
      <c r="O76" s="158"/>
      <c r="P76" s="159"/>
      <c r="Q76" s="4"/>
    </row>
    <row r="77" spans="2:17" s="5" customFormat="1" ht="15.6" thickBot="1" x14ac:dyDescent="0.35">
      <c r="B77" s="160" t="s">
        <v>81</v>
      </c>
      <c r="C77" s="161"/>
      <c r="D77" s="162"/>
      <c r="E77" s="163"/>
      <c r="F77" s="163"/>
      <c r="G77" s="163">
        <f>SUM(G76)</f>
        <v>600</v>
      </c>
      <c r="H77" s="163"/>
      <c r="I77" s="163"/>
      <c r="J77" s="163"/>
      <c r="K77" s="163"/>
      <c r="L77" s="163"/>
      <c r="M77" s="163"/>
      <c r="N77" s="163"/>
      <c r="O77" s="164"/>
      <c r="P77" s="165">
        <f>SUM(D77:O77)</f>
        <v>600</v>
      </c>
      <c r="Q77" s="10">
        <f>C75-P77</f>
        <v>0</v>
      </c>
    </row>
    <row r="78" spans="2:17" x14ac:dyDescent="0.3">
      <c r="B78" s="106" t="s">
        <v>82</v>
      </c>
      <c r="C78" s="107">
        <v>5000</v>
      </c>
      <c r="D78" s="108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10"/>
      <c r="P78" s="111"/>
      <c r="Q78" s="4"/>
    </row>
    <row r="79" spans="2:17" x14ac:dyDescent="0.3">
      <c r="B79" s="118" t="s">
        <v>68</v>
      </c>
      <c r="C79" s="119"/>
      <c r="D79" s="120"/>
      <c r="E79" s="121"/>
      <c r="F79" s="121">
        <v>237.63</v>
      </c>
      <c r="G79" s="121">
        <v>3232.44</v>
      </c>
      <c r="H79" s="121">
        <v>1529.93</v>
      </c>
      <c r="I79" s="121"/>
      <c r="J79" s="121"/>
      <c r="K79" s="121"/>
      <c r="L79" s="121"/>
      <c r="M79" s="121"/>
      <c r="N79" s="121"/>
      <c r="O79" s="146"/>
      <c r="P79" s="133"/>
      <c r="Q79" s="4"/>
    </row>
    <row r="80" spans="2:17" s="5" customFormat="1" ht="15.6" thickBot="1" x14ac:dyDescent="0.35">
      <c r="B80" s="166" t="s">
        <v>72</v>
      </c>
      <c r="C80" s="161"/>
      <c r="D80" s="162"/>
      <c r="E80" s="163"/>
      <c r="F80" s="163">
        <f>SUM(F79)</f>
        <v>237.63</v>
      </c>
      <c r="G80" s="163">
        <f t="shared" ref="G80:H80" si="21">SUM(G79)</f>
        <v>3232.44</v>
      </c>
      <c r="H80" s="163">
        <f t="shared" si="21"/>
        <v>1529.93</v>
      </c>
      <c r="I80" s="163"/>
      <c r="J80" s="163"/>
      <c r="K80" s="163"/>
      <c r="L80" s="163"/>
      <c r="M80" s="163"/>
      <c r="N80" s="163"/>
      <c r="O80" s="164"/>
      <c r="P80" s="165">
        <f>SUM(D80:O80)</f>
        <v>5000</v>
      </c>
      <c r="Q80" s="10">
        <f>C78-P80</f>
        <v>0</v>
      </c>
    </row>
    <row r="81" spans="2:17" x14ac:dyDescent="0.3">
      <c r="B81" s="106" t="s">
        <v>83</v>
      </c>
      <c r="C81" s="107">
        <v>5000</v>
      </c>
      <c r="D81" s="108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29"/>
      <c r="P81" s="111"/>
    </row>
    <row r="82" spans="2:17" x14ac:dyDescent="0.3">
      <c r="B82" s="167" t="s">
        <v>68</v>
      </c>
      <c r="C82" s="113"/>
      <c r="D82" s="114"/>
      <c r="E82" s="115"/>
      <c r="F82" s="115"/>
      <c r="G82" s="115"/>
      <c r="H82" s="115"/>
      <c r="I82" s="115"/>
      <c r="J82" s="168">
        <v>763.13</v>
      </c>
      <c r="K82" s="115">
        <v>72.39</v>
      </c>
      <c r="L82" s="115"/>
      <c r="M82" s="115">
        <v>402</v>
      </c>
      <c r="N82" s="115"/>
      <c r="O82" s="169"/>
      <c r="P82" s="117"/>
    </row>
    <row r="83" spans="2:17" x14ac:dyDescent="0.25">
      <c r="B83" s="167" t="s">
        <v>84</v>
      </c>
      <c r="C83" s="113"/>
      <c r="D83" s="114"/>
      <c r="E83" s="115"/>
      <c r="F83" s="115"/>
      <c r="G83" s="115"/>
      <c r="H83" s="115"/>
      <c r="I83" s="115"/>
      <c r="J83" s="168">
        <v>140</v>
      </c>
      <c r="K83" s="115"/>
      <c r="L83" s="170">
        <v>140</v>
      </c>
      <c r="M83" s="115"/>
      <c r="N83" s="115"/>
      <c r="O83" s="169"/>
      <c r="P83" s="117"/>
    </row>
    <row r="84" spans="2:17" x14ac:dyDescent="0.25">
      <c r="B84" s="167" t="s">
        <v>85</v>
      </c>
      <c r="C84" s="113"/>
      <c r="D84" s="114"/>
      <c r="E84" s="115"/>
      <c r="F84" s="115"/>
      <c r="G84" s="115"/>
      <c r="H84" s="115"/>
      <c r="I84" s="115"/>
      <c r="J84" s="168">
        <v>499.33</v>
      </c>
      <c r="K84" s="115"/>
      <c r="L84" s="170">
        <v>598</v>
      </c>
      <c r="M84" s="115"/>
      <c r="N84" s="115"/>
      <c r="O84" s="169"/>
      <c r="P84" s="117"/>
    </row>
    <row r="85" spans="2:17" x14ac:dyDescent="0.25">
      <c r="B85" s="171" t="s">
        <v>86</v>
      </c>
      <c r="C85" s="113"/>
      <c r="D85" s="114"/>
      <c r="E85" s="115"/>
      <c r="F85" s="115"/>
      <c r="G85" s="115"/>
      <c r="H85" s="115"/>
      <c r="I85" s="115"/>
      <c r="J85" s="115"/>
      <c r="K85" s="115"/>
      <c r="L85" s="172">
        <v>440</v>
      </c>
      <c r="M85" s="115"/>
      <c r="N85" s="115"/>
      <c r="O85" s="169"/>
      <c r="P85" s="117"/>
    </row>
    <row r="86" spans="2:17" x14ac:dyDescent="0.25">
      <c r="B86" s="173" t="s">
        <v>87</v>
      </c>
      <c r="C86" s="113"/>
      <c r="D86" s="114"/>
      <c r="E86" s="115"/>
      <c r="F86" s="115"/>
      <c r="G86" s="115"/>
      <c r="H86" s="115"/>
      <c r="I86" s="115"/>
      <c r="J86" s="115"/>
      <c r="K86" s="115"/>
      <c r="L86" s="174"/>
      <c r="M86" s="115"/>
      <c r="N86" s="115">
        <v>180</v>
      </c>
      <c r="O86" s="169"/>
      <c r="P86" s="117"/>
    </row>
    <row r="87" spans="2:17" x14ac:dyDescent="0.25">
      <c r="B87" s="173" t="s">
        <v>88</v>
      </c>
      <c r="C87" s="113"/>
      <c r="D87" s="114"/>
      <c r="E87" s="115"/>
      <c r="F87" s="115"/>
      <c r="G87" s="115"/>
      <c r="H87" s="115"/>
      <c r="I87" s="115"/>
      <c r="J87" s="115"/>
      <c r="K87" s="115"/>
      <c r="L87" s="174"/>
      <c r="M87" s="115"/>
      <c r="N87" s="115">
        <v>165</v>
      </c>
      <c r="O87" s="169"/>
      <c r="P87" s="117"/>
    </row>
    <row r="88" spans="2:17" x14ac:dyDescent="0.25">
      <c r="B88" s="173" t="s">
        <v>89</v>
      </c>
      <c r="C88" s="113"/>
      <c r="D88" s="114"/>
      <c r="E88" s="115"/>
      <c r="F88" s="115"/>
      <c r="G88" s="115"/>
      <c r="H88" s="115"/>
      <c r="I88" s="115"/>
      <c r="J88" s="115"/>
      <c r="K88" s="115"/>
      <c r="L88" s="174"/>
      <c r="M88" s="115"/>
      <c r="N88" s="115">
        <v>155</v>
      </c>
      <c r="O88" s="169"/>
      <c r="P88" s="117"/>
    </row>
    <row r="89" spans="2:17" x14ac:dyDescent="0.25">
      <c r="B89" s="173" t="s">
        <v>90</v>
      </c>
      <c r="C89" s="113"/>
      <c r="D89" s="114"/>
      <c r="E89" s="115"/>
      <c r="F89" s="115"/>
      <c r="G89" s="115"/>
      <c r="H89" s="115"/>
      <c r="I89" s="115"/>
      <c r="J89" s="115"/>
      <c r="K89" s="115"/>
      <c r="L89" s="174"/>
      <c r="M89" s="115"/>
      <c r="N89" s="115">
        <v>53.53</v>
      </c>
      <c r="O89" s="169"/>
      <c r="P89" s="117"/>
    </row>
    <row r="90" spans="2:17" x14ac:dyDescent="0.25">
      <c r="B90" s="173" t="s">
        <v>86</v>
      </c>
      <c r="C90" s="113"/>
      <c r="D90" s="114"/>
      <c r="E90" s="115"/>
      <c r="F90" s="115"/>
      <c r="G90" s="115"/>
      <c r="H90" s="115"/>
      <c r="I90" s="115"/>
      <c r="J90" s="115"/>
      <c r="K90" s="115"/>
      <c r="L90" s="174"/>
      <c r="M90" s="115"/>
      <c r="N90" s="115">
        <v>220</v>
      </c>
      <c r="O90" s="169"/>
      <c r="P90" s="117"/>
    </row>
    <row r="91" spans="2:17" x14ac:dyDescent="0.25">
      <c r="B91" s="171"/>
      <c r="C91" s="113"/>
      <c r="D91" s="114"/>
      <c r="E91" s="115"/>
      <c r="F91" s="115"/>
      <c r="G91" s="115"/>
      <c r="H91" s="115"/>
      <c r="I91" s="115"/>
      <c r="J91" s="115"/>
      <c r="K91" s="115"/>
      <c r="L91" s="174"/>
      <c r="M91" s="115"/>
      <c r="N91" s="115"/>
      <c r="O91" s="169"/>
      <c r="P91" s="117"/>
    </row>
    <row r="92" spans="2:17" s="5" customFormat="1" ht="15.6" thickBot="1" x14ac:dyDescent="0.35">
      <c r="B92" s="166" t="s">
        <v>72</v>
      </c>
      <c r="C92" s="135"/>
      <c r="D92" s="175"/>
      <c r="E92" s="137"/>
      <c r="F92" s="137"/>
      <c r="G92" s="137"/>
      <c r="H92" s="137"/>
      <c r="I92" s="137"/>
      <c r="J92" s="137">
        <f t="shared" ref="J92:O92" si="22">SUM(J82:J91)</f>
        <v>1402.46</v>
      </c>
      <c r="K92" s="137">
        <f t="shared" si="22"/>
        <v>72.39</v>
      </c>
      <c r="L92" s="137">
        <f t="shared" si="22"/>
        <v>1178</v>
      </c>
      <c r="M92" s="137">
        <f t="shared" si="22"/>
        <v>402</v>
      </c>
      <c r="N92" s="137">
        <f t="shared" si="22"/>
        <v>773.53</v>
      </c>
      <c r="O92" s="137">
        <f t="shared" si="22"/>
        <v>0</v>
      </c>
      <c r="P92" s="139">
        <f>SUM(D92:O92)</f>
        <v>3828.38</v>
      </c>
      <c r="Q92" s="10">
        <f>C81-P92</f>
        <v>1171.6199999999999</v>
      </c>
    </row>
    <row r="93" spans="2:17" x14ac:dyDescent="0.3">
      <c r="B93" s="176" t="s">
        <v>91</v>
      </c>
      <c r="C93" s="107">
        <v>1000</v>
      </c>
      <c r="D93" s="108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29"/>
      <c r="P93" s="111"/>
    </row>
    <row r="94" spans="2:17" x14ac:dyDescent="0.3">
      <c r="B94" s="112" t="s">
        <v>68</v>
      </c>
      <c r="C94" s="113"/>
      <c r="D94" s="114"/>
      <c r="E94" s="115"/>
      <c r="F94" s="115"/>
      <c r="G94" s="115"/>
      <c r="H94" s="115"/>
      <c r="I94" s="115"/>
      <c r="J94" s="115"/>
      <c r="K94" s="115"/>
      <c r="L94" s="115"/>
      <c r="M94" s="115">
        <v>900</v>
      </c>
      <c r="N94" s="115"/>
      <c r="O94" s="169"/>
      <c r="P94" s="117"/>
    </row>
    <row r="95" spans="2:17" x14ac:dyDescent="0.3">
      <c r="B95" s="112" t="s">
        <v>69</v>
      </c>
      <c r="C95" s="113"/>
      <c r="D95" s="114"/>
      <c r="E95" s="115"/>
      <c r="F95" s="115"/>
      <c r="G95" s="115"/>
      <c r="H95" s="115"/>
      <c r="I95" s="115"/>
      <c r="J95" s="115"/>
      <c r="K95" s="115"/>
      <c r="L95" s="115"/>
      <c r="M95" s="115">
        <v>33</v>
      </c>
      <c r="N95" s="115"/>
      <c r="O95" s="169"/>
      <c r="P95" s="117"/>
    </row>
    <row r="96" spans="2:17" x14ac:dyDescent="0.3">
      <c r="B96" s="112" t="s">
        <v>70</v>
      </c>
      <c r="C96" s="113"/>
      <c r="D96" s="114"/>
      <c r="E96" s="115"/>
      <c r="F96" s="115"/>
      <c r="G96" s="115"/>
      <c r="H96" s="115"/>
      <c r="I96" s="115"/>
      <c r="J96" s="115"/>
      <c r="K96" s="115"/>
      <c r="L96" s="115"/>
      <c r="M96" s="115">
        <v>31</v>
      </c>
      <c r="N96" s="115"/>
      <c r="O96" s="169"/>
      <c r="P96" s="117"/>
    </row>
    <row r="97" spans="2:17" x14ac:dyDescent="0.3">
      <c r="B97" s="118" t="s">
        <v>92</v>
      </c>
      <c r="C97" s="113"/>
      <c r="D97" s="114"/>
      <c r="E97" s="115"/>
      <c r="F97" s="115"/>
      <c r="G97" s="115"/>
      <c r="H97" s="115"/>
      <c r="I97" s="115"/>
      <c r="J97" s="115"/>
      <c r="K97" s="115"/>
      <c r="L97" s="115"/>
      <c r="M97" s="115">
        <v>36</v>
      </c>
      <c r="N97" s="115"/>
      <c r="O97" s="169"/>
      <c r="P97" s="117"/>
    </row>
    <row r="98" spans="2:17" s="5" customFormat="1" ht="15.6" thickBot="1" x14ac:dyDescent="0.35">
      <c r="B98" s="166" t="s">
        <v>72</v>
      </c>
      <c r="C98" s="135"/>
      <c r="D98" s="175"/>
      <c r="E98" s="137"/>
      <c r="F98" s="137"/>
      <c r="G98" s="137"/>
      <c r="H98" s="137"/>
      <c r="I98" s="137"/>
      <c r="J98" s="137"/>
      <c r="K98" s="137"/>
      <c r="L98" s="137"/>
      <c r="M98" s="137">
        <f>SUM(M94:M97)</f>
        <v>1000</v>
      </c>
      <c r="N98" s="137"/>
      <c r="O98" s="138"/>
      <c r="P98" s="139">
        <f>SUM(D98:O98)</f>
        <v>1000</v>
      </c>
      <c r="Q98" s="10">
        <f>C93-P98</f>
        <v>0</v>
      </c>
    </row>
    <row r="99" spans="2:17" x14ac:dyDescent="0.3">
      <c r="B99" s="106" t="s">
        <v>93</v>
      </c>
      <c r="C99" s="107">
        <v>22338.35</v>
      </c>
      <c r="D99" s="108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10"/>
      <c r="P99" s="111"/>
    </row>
    <row r="100" spans="2:17" x14ac:dyDescent="0.3">
      <c r="B100" s="177"/>
      <c r="C100" s="113"/>
      <c r="D100" s="114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6"/>
      <c r="P100" s="117"/>
    </row>
    <row r="101" spans="2:17" x14ac:dyDescent="0.3">
      <c r="B101" s="118"/>
      <c r="C101" s="119"/>
      <c r="D101" s="120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46"/>
      <c r="P101" s="133"/>
    </row>
    <row r="102" spans="2:17" ht="15.6" thickBot="1" x14ac:dyDescent="0.35">
      <c r="B102" s="166" t="s">
        <v>72</v>
      </c>
      <c r="C102" s="178"/>
      <c r="D102" s="162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4"/>
      <c r="P102" s="165">
        <f>SUM(D102:O102)</f>
        <v>0</v>
      </c>
      <c r="Q102" s="10">
        <f>C99-P102</f>
        <v>22338.35</v>
      </c>
    </row>
    <row r="103" spans="2:17" x14ac:dyDescent="0.3">
      <c r="B103" s="106" t="s">
        <v>94</v>
      </c>
      <c r="C103" s="107">
        <v>14362.5</v>
      </c>
      <c r="D103" s="108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10"/>
      <c r="P103" s="111"/>
    </row>
    <row r="104" spans="2:17" x14ac:dyDescent="0.3">
      <c r="B104" s="130"/>
      <c r="C104" s="119"/>
      <c r="D104" s="120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46"/>
      <c r="P104" s="133"/>
    </row>
    <row r="105" spans="2:17" ht="15.6" thickBot="1" x14ac:dyDescent="0.35">
      <c r="B105" s="166" t="s">
        <v>72</v>
      </c>
      <c r="C105" s="161"/>
      <c r="D105" s="162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79">
        <f>SUM(D105:O105)</f>
        <v>0</v>
      </c>
      <c r="Q105" s="10">
        <f>C103-P105</f>
        <v>14362.5</v>
      </c>
    </row>
    <row r="106" spans="2:17" x14ac:dyDescent="0.3">
      <c r="B106" s="180" t="s">
        <v>95</v>
      </c>
      <c r="C106" s="148"/>
      <c r="D106" s="149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81"/>
      <c r="P106" s="182"/>
      <c r="Q106" s="10"/>
    </row>
    <row r="107" spans="2:17" x14ac:dyDescent="0.25">
      <c r="B107" s="183" t="s">
        <v>96</v>
      </c>
      <c r="C107" s="148"/>
      <c r="D107" s="149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84">
        <v>-249.99</v>
      </c>
      <c r="P107" s="182"/>
      <c r="Q107" s="10"/>
    </row>
    <row r="108" spans="2:17" x14ac:dyDescent="0.25">
      <c r="B108" s="183" t="s">
        <v>97</v>
      </c>
      <c r="C108" s="148"/>
      <c r="D108" s="149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84">
        <v>337.58</v>
      </c>
      <c r="P108" s="182"/>
      <c r="Q108" s="10"/>
    </row>
    <row r="109" spans="2:17" x14ac:dyDescent="0.25">
      <c r="B109" s="183" t="s">
        <v>98</v>
      </c>
      <c r="C109" s="148"/>
      <c r="D109" s="149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84">
        <v>225</v>
      </c>
      <c r="P109" s="182"/>
      <c r="Q109" s="10"/>
    </row>
    <row r="110" spans="2:17" x14ac:dyDescent="0.25">
      <c r="B110" s="183" t="s">
        <v>99</v>
      </c>
      <c r="C110" s="148"/>
      <c r="D110" s="149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84">
        <v>249.99</v>
      </c>
      <c r="P110" s="182"/>
      <c r="Q110" s="10"/>
    </row>
    <row r="111" spans="2:17" x14ac:dyDescent="0.25">
      <c r="B111" s="183" t="s">
        <v>100</v>
      </c>
      <c r="C111" s="148"/>
      <c r="D111" s="149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84">
        <v>41.38</v>
      </c>
      <c r="P111" s="182"/>
      <c r="Q111" s="10"/>
    </row>
    <row r="112" spans="2:17" ht="15.6" thickBot="1" x14ac:dyDescent="0.35">
      <c r="B112" s="166" t="s">
        <v>72</v>
      </c>
      <c r="C112" s="161"/>
      <c r="D112" s="162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>
        <f>SUM(O107:O111)</f>
        <v>603.95999999999992</v>
      </c>
      <c r="P112" s="179">
        <f>SUM(D112:O112)</f>
        <v>603.95999999999992</v>
      </c>
      <c r="Q112" s="10">
        <f>C106-P112</f>
        <v>-603.95999999999992</v>
      </c>
    </row>
    <row r="113" spans="2:19" x14ac:dyDescent="0.3">
      <c r="B113" s="130"/>
      <c r="C113" s="119"/>
      <c r="D113" s="120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16"/>
      <c r="P113" s="133"/>
    </row>
    <row r="114" spans="2:19" s="5" customFormat="1" x14ac:dyDescent="0.3">
      <c r="B114" s="23" t="s">
        <v>101</v>
      </c>
      <c r="C114" s="185">
        <f>SUM(C71:C113)</f>
        <v>48850.85</v>
      </c>
      <c r="D114" s="186"/>
      <c r="E114" s="187"/>
      <c r="F114" s="187"/>
      <c r="G114" s="187"/>
      <c r="H114" s="187"/>
      <c r="I114" s="187"/>
      <c r="J114" s="187"/>
      <c r="K114" s="187"/>
      <c r="L114" s="187"/>
      <c r="M114" s="187"/>
      <c r="N114" s="187"/>
      <c r="O114" s="188"/>
      <c r="P114" s="189"/>
      <c r="Q114" s="10"/>
    </row>
    <row r="115" spans="2:19" x14ac:dyDescent="0.3">
      <c r="B115" s="130"/>
      <c r="C115" s="119"/>
      <c r="D115" s="120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46"/>
      <c r="P115" s="133"/>
    </row>
    <row r="116" spans="2:19" x14ac:dyDescent="0.3">
      <c r="B116" s="23" t="s">
        <v>102</v>
      </c>
      <c r="C116" s="119"/>
      <c r="D116" s="120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46"/>
      <c r="P116" s="133"/>
    </row>
    <row r="117" spans="2:19" x14ac:dyDescent="0.3">
      <c r="B117" s="130" t="s">
        <v>103</v>
      </c>
      <c r="C117" s="119"/>
      <c r="D117" s="120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46"/>
      <c r="P117" s="133"/>
    </row>
    <row r="118" spans="2:19" x14ac:dyDescent="0.3">
      <c r="B118" s="130"/>
      <c r="C118" s="119"/>
      <c r="D118" s="120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46"/>
      <c r="P118" s="133"/>
      <c r="Q118" s="4"/>
    </row>
    <row r="119" spans="2:19" s="194" customFormat="1" ht="15.6" thickBot="1" x14ac:dyDescent="0.35">
      <c r="B119" s="190" t="s">
        <v>104</v>
      </c>
      <c r="C119" s="191">
        <f>C58+C114</f>
        <v>60267.85</v>
      </c>
      <c r="D119" s="192">
        <f>D64+D68+D74+D77+D80+D92+D98+D102+D105+D112</f>
        <v>666</v>
      </c>
      <c r="E119" s="192">
        <f t="shared" ref="E119:N119" si="23">E64+E68+E74+E77+E80+E92+E98+E102+E105+E112</f>
        <v>666</v>
      </c>
      <c r="F119" s="192">
        <f t="shared" si="23"/>
        <v>905.63</v>
      </c>
      <c r="G119" s="192">
        <f t="shared" si="23"/>
        <v>3832.44</v>
      </c>
      <c r="H119" s="192">
        <f t="shared" si="23"/>
        <v>1529.93</v>
      </c>
      <c r="I119" s="192">
        <f t="shared" si="23"/>
        <v>0</v>
      </c>
      <c r="J119" s="192">
        <f t="shared" si="23"/>
        <v>1402.46</v>
      </c>
      <c r="K119" s="192">
        <f t="shared" si="23"/>
        <v>72.39</v>
      </c>
      <c r="L119" s="192">
        <f t="shared" si="23"/>
        <v>1178</v>
      </c>
      <c r="M119" s="192">
        <f t="shared" si="23"/>
        <v>1572.77</v>
      </c>
      <c r="N119" s="192">
        <f t="shared" si="23"/>
        <v>2079.4899999999998</v>
      </c>
      <c r="O119" s="192">
        <f>O64+O68+O74+O77+O80+O92+O98+O102+O105+O112</f>
        <v>2236.83</v>
      </c>
      <c r="P119" s="193">
        <f>SUM(P59:P118)</f>
        <v>16141.939999999999</v>
      </c>
      <c r="Q119" s="10">
        <f>SUM(Q59:Q118)</f>
        <v>44125.909999999996</v>
      </c>
    </row>
    <row r="120" spans="2:19" x14ac:dyDescent="0.3">
      <c r="B120" s="79"/>
      <c r="C120" s="140"/>
      <c r="D120" s="195"/>
      <c r="E120" s="195"/>
      <c r="F120" s="195"/>
      <c r="G120" s="195"/>
      <c r="H120" s="195"/>
      <c r="I120" s="195"/>
      <c r="J120" s="195"/>
      <c r="K120" s="195"/>
      <c r="L120" s="195"/>
      <c r="M120" s="195"/>
      <c r="N120" s="195"/>
      <c r="O120" s="41" t="s">
        <v>105</v>
      </c>
      <c r="P120" s="41">
        <f>C119-P119</f>
        <v>44125.91</v>
      </c>
      <c r="Q120" s="105" t="s">
        <v>66</v>
      </c>
    </row>
    <row r="122" spans="2:19" x14ac:dyDescent="0.3">
      <c r="B122" s="79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S122" s="140"/>
    </row>
    <row r="123" spans="2:19" x14ac:dyDescent="0.3">
      <c r="B123" s="79"/>
      <c r="D123" s="196"/>
      <c r="E123" s="196"/>
      <c r="F123" s="196"/>
      <c r="G123" s="196"/>
      <c r="H123" s="196"/>
      <c r="I123" s="196"/>
      <c r="J123" s="196"/>
      <c r="K123" s="196"/>
      <c r="L123" s="196"/>
      <c r="M123" s="196"/>
      <c r="N123" s="196"/>
      <c r="O123" s="196"/>
      <c r="S123" s="140"/>
    </row>
    <row r="124" spans="2:19" x14ac:dyDescent="0.3">
      <c r="B124" s="79"/>
      <c r="D124" s="196"/>
      <c r="E124" s="196"/>
      <c r="F124" s="196"/>
      <c r="G124" s="196"/>
      <c r="H124" s="196"/>
      <c r="I124" s="196"/>
      <c r="J124" s="196"/>
      <c r="K124" s="196"/>
      <c r="L124" s="196"/>
      <c r="M124" s="196"/>
      <c r="N124" s="196"/>
      <c r="O124" s="196"/>
    </row>
  </sheetData>
  <mergeCells count="1">
    <mergeCell ref="B1:O1"/>
  </mergeCells>
  <printOptions horizontalCentered="1"/>
  <pageMargins left="3.937007874015748E-2" right="3.937007874015748E-2" top="0.15748031496062992" bottom="0.15748031496062992" header="0.31496062992125984" footer="0.31496062992125984"/>
  <pageSetup scale="66"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E108EF2A-58CC-4E84-8C8E-0B2A50BD175D}"/>
</file>

<file path=customXml/itemProps2.xml><?xml version="1.0" encoding="utf-8"?>
<ds:datastoreItem xmlns:ds="http://schemas.openxmlformats.org/officeDocument/2006/customXml" ds:itemID="{7FB7A84C-415B-4272-B9B1-238462AC4169}"/>
</file>

<file path=customXml/itemProps3.xml><?xml version="1.0" encoding="utf-8"?>
<ds:datastoreItem xmlns:ds="http://schemas.openxmlformats.org/officeDocument/2006/customXml" ds:itemID="{466F685D-0AAB-4D0F-AFE6-AB4E46E947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MbyM2025</vt:lpstr>
      <vt:lpstr>MbyM2025!Print_Area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 Casey</dc:creator>
  <cp:lastModifiedBy>Penny Casey</cp:lastModifiedBy>
  <dcterms:created xsi:type="dcterms:W3CDTF">2026-07-02T18:17:22Z</dcterms:created>
  <dcterms:modified xsi:type="dcterms:W3CDTF">2026-07-02T18:18:48Z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