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pivotCache/pivotCacheDefinition4.xml" ContentType="application/vnd.openxmlformats-officedocument.spreadsheetml.pivotCacheDefinition+xml"/>
  <Override PartName="/xl/pivotCache/pivotCacheRecords4.xml" ContentType="application/vnd.openxmlformats-officedocument.spreadsheetml.pivotCacheRecords+xml"/>
  <Override PartName="/xl/pivotCache/pivotCacheDefinition5.xml" ContentType="application/vnd.openxmlformats-officedocument.spreadsheetml.pivotCacheDefinition+xml"/>
  <Override PartName="/xl/pivotCache/pivotCacheRecords5.xml" ContentType="application/vnd.openxmlformats-officedocument.spreadsheetml.pivotCacheRecord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47954e42e722c5fb/Desktop/Kilry Hall/Kilry Hall Accounts/2024-2025/OSCR Submission/"/>
    </mc:Choice>
  </mc:AlternateContent>
  <xr:revisionPtr revIDLastSave="1084" documentId="8_{6C04B1EA-DAD9-4A3D-8A2D-AAD054CC37E1}" xr6:coauthVersionLast="47" xr6:coauthVersionMax="47" xr10:uidLastSave="{FC790D67-257D-4AC4-B255-4FC272D26F84}"/>
  <bookViews>
    <workbookView xWindow="-75" yWindow="0" windowWidth="10995" windowHeight="15300" xr2:uid="{83F0FA13-34FC-4D60-862C-16B65E1BE031}"/>
  </bookViews>
  <sheets>
    <sheet name="Annual Accounts" sheetId="10" r:id="rId1"/>
    <sheet name="Events Breakdown" sheetId="8" r:id="rId2"/>
    <sheet name="Petty Cash" sheetId="7" r:id="rId3"/>
    <sheet name="Sheet1" sheetId="9" state="hidden" r:id="rId4"/>
    <sheet name="Funds at Bank" sheetId="4" r:id="rId5"/>
    <sheet name="Ignore" sheetId="3" r:id="rId6"/>
    <sheet name="Categories" sheetId="2" state="hidden" r:id="rId7"/>
    <sheet name="Accounts" sheetId="1" state="hidden" r:id="rId8"/>
  </sheets>
  <definedNames>
    <definedName name="_xlnm._FilterDatabase" localSheetId="4" hidden="1">'Funds at Bank'!$A$4:$N$54</definedName>
    <definedName name="_xlnm._FilterDatabase" localSheetId="2" hidden="1">'Petty Cash'!$A$3:$N$63</definedName>
    <definedName name="_xlnm.Print_Area" localSheetId="4">'Funds at Bank'!$A$1:$Q$50</definedName>
    <definedName name="_xlnm.Print_Area" localSheetId="2">'Petty Cash'!$A$1:$R$64</definedName>
  </definedNames>
  <calcPr calcId="191029"/>
  <pivotCaches>
    <pivotCache cacheId="0" r:id="rId9"/>
    <pivotCache cacheId="1" r:id="rId10"/>
    <pivotCache cacheId="2" r:id="rId11"/>
    <pivotCache cacheId="3" r:id="rId12"/>
    <pivotCache cacheId="4" r:id="rId1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9" i="10" l="1"/>
  <c r="F39" i="10"/>
  <c r="C38" i="10"/>
  <c r="B38" i="10"/>
  <c r="E38" i="10" s="1"/>
  <c r="C37" i="10"/>
  <c r="B37" i="10"/>
  <c r="C35" i="10"/>
  <c r="B35" i="10"/>
  <c r="E35" i="10" s="1"/>
  <c r="C34" i="10"/>
  <c r="B34" i="10"/>
  <c r="C33" i="10"/>
  <c r="B33" i="10"/>
  <c r="E33" i="10" s="1"/>
  <c r="C32" i="10"/>
  <c r="B32" i="10"/>
  <c r="A31" i="10"/>
  <c r="C31" i="10" s="1"/>
  <c r="C30" i="10"/>
  <c r="B30" i="10"/>
  <c r="E30" i="10" s="1"/>
  <c r="C29" i="10"/>
  <c r="E29" i="10" s="1"/>
  <c r="B29" i="10"/>
  <c r="C28" i="10"/>
  <c r="B28" i="10"/>
  <c r="C27" i="10"/>
  <c r="B27" i="10"/>
  <c r="C26" i="10"/>
  <c r="B26" i="10"/>
  <c r="E26" i="10" s="1"/>
  <c r="C25" i="10"/>
  <c r="B25" i="10"/>
  <c r="C24" i="10"/>
  <c r="B24" i="10"/>
  <c r="E24" i="10" s="1"/>
  <c r="C23" i="10"/>
  <c r="B23" i="10"/>
  <c r="E23" i="10" s="1"/>
  <c r="C22" i="10"/>
  <c r="B22" i="10"/>
  <c r="E22" i="10" s="1"/>
  <c r="C21" i="10"/>
  <c r="E21" i="10" s="1"/>
  <c r="B21" i="10"/>
  <c r="C20" i="10"/>
  <c r="C19" i="10"/>
  <c r="B19" i="10"/>
  <c r="F16" i="10"/>
  <c r="C15" i="10"/>
  <c r="B15" i="10"/>
  <c r="C14" i="10"/>
  <c r="C13" i="10"/>
  <c r="B13" i="10"/>
  <c r="E13" i="10" s="1"/>
  <c r="A12" i="10"/>
  <c r="C12" i="10" s="1"/>
  <c r="C11" i="10"/>
  <c r="B11" i="10"/>
  <c r="E11" i="10" s="1"/>
  <c r="C10" i="10"/>
  <c r="B10" i="10"/>
  <c r="E10" i="10" s="1"/>
  <c r="C9" i="10"/>
  <c r="B9" i="10"/>
  <c r="E9" i="10" s="1"/>
  <c r="C7" i="10"/>
  <c r="B7" i="10"/>
  <c r="E7" i="10" s="1"/>
  <c r="C6" i="10"/>
  <c r="B6" i="10"/>
  <c r="N63" i="7"/>
  <c r="N64" i="7" s="1"/>
  <c r="C10" i="9"/>
  <c r="E28" i="10" l="1"/>
  <c r="B39" i="10"/>
  <c r="C16" i="10"/>
  <c r="B16" i="10"/>
  <c r="B41" i="10" s="1"/>
  <c r="E15" i="10"/>
  <c r="E25" i="10"/>
  <c r="E27" i="10"/>
  <c r="F41" i="10"/>
  <c r="C39" i="10"/>
  <c r="E6" i="10"/>
  <c r="E19" i="10"/>
  <c r="B35" i="3"/>
  <c r="C35" i="3"/>
  <c r="D19" i="8"/>
  <c r="D5" i="8"/>
  <c r="D6" i="8"/>
  <c r="D7" i="8"/>
  <c r="D8" i="8"/>
  <c r="D9" i="8"/>
  <c r="D10" i="8"/>
  <c r="D11" i="8"/>
  <c r="D12" i="8"/>
  <c r="D13" i="8"/>
  <c r="D14" i="8"/>
  <c r="D4" i="8"/>
  <c r="B34" i="3"/>
  <c r="C34" i="3"/>
  <c r="C20" i="3"/>
  <c r="C21" i="3"/>
  <c r="C22" i="3"/>
  <c r="C23" i="3"/>
  <c r="C24" i="3"/>
  <c r="C25" i="3"/>
  <c r="C26" i="3"/>
  <c r="C27" i="3"/>
  <c r="C28" i="3"/>
  <c r="C29" i="3"/>
  <c r="C30" i="3"/>
  <c r="C32" i="3"/>
  <c r="C33" i="3"/>
  <c r="C36" i="3"/>
  <c r="C37" i="3"/>
  <c r="C19" i="3"/>
  <c r="C7" i="3"/>
  <c r="C9" i="3"/>
  <c r="C10" i="3"/>
  <c r="C11" i="3"/>
  <c r="C13" i="3"/>
  <c r="C14" i="3"/>
  <c r="C15" i="3"/>
  <c r="C6" i="3"/>
  <c r="F49" i="4"/>
  <c r="F50" i="4" s="1"/>
  <c r="N49" i="4"/>
  <c r="J16" i="8"/>
  <c r="I16" i="8"/>
  <c r="E19" i="8"/>
  <c r="E5" i="8"/>
  <c r="E6" i="8"/>
  <c r="E7" i="8"/>
  <c r="E8" i="8"/>
  <c r="E9" i="8"/>
  <c r="E10" i="8"/>
  <c r="E11" i="8"/>
  <c r="E12" i="8"/>
  <c r="E13" i="8"/>
  <c r="E14" i="8"/>
  <c r="E4" i="8"/>
  <c r="C19" i="8"/>
  <c r="C5" i="8"/>
  <c r="C6" i="8"/>
  <c r="C7" i="8"/>
  <c r="C8" i="8"/>
  <c r="C9" i="8"/>
  <c r="C10" i="8"/>
  <c r="C11" i="8"/>
  <c r="C12" i="8"/>
  <c r="C13" i="8"/>
  <c r="C14" i="8"/>
  <c r="C4" i="8"/>
  <c r="B14" i="8"/>
  <c r="B19" i="8"/>
  <c r="B5" i="8"/>
  <c r="B6" i="8"/>
  <c r="B7" i="8"/>
  <c r="B8" i="8"/>
  <c r="B9" i="8"/>
  <c r="B10" i="8"/>
  <c r="B11" i="8"/>
  <c r="B12" i="8"/>
  <c r="B13" i="8"/>
  <c r="B4" i="8"/>
  <c r="C41" i="10" l="1"/>
  <c r="E39" i="10"/>
  <c r="E16" i="10"/>
  <c r="E35" i="3"/>
  <c r="E34" i="3"/>
  <c r="G10" i="8"/>
  <c r="G14" i="8"/>
  <c r="G13" i="8"/>
  <c r="G6" i="8"/>
  <c r="G9" i="8"/>
  <c r="F13" i="8"/>
  <c r="F9" i="8"/>
  <c r="F6" i="8"/>
  <c r="F10" i="8"/>
  <c r="F14" i="8"/>
  <c r="G12" i="8"/>
  <c r="G8" i="8"/>
  <c r="G5" i="8"/>
  <c r="G4" i="8"/>
  <c r="G11" i="8"/>
  <c r="G7" i="8"/>
  <c r="G19" i="8"/>
  <c r="F8" i="8"/>
  <c r="F12" i="8"/>
  <c r="F5" i="8"/>
  <c r="E16" i="8"/>
  <c r="D16" i="8"/>
  <c r="F11" i="8"/>
  <c r="F7" i="8"/>
  <c r="F19" i="8"/>
  <c r="B16" i="8"/>
  <c r="F4" i="8"/>
  <c r="C16" i="8"/>
  <c r="G16" i="8" s="1"/>
  <c r="E41" i="10" l="1"/>
  <c r="E50" i="10" s="1"/>
  <c r="E51" i="10" s="1"/>
  <c r="E57" i="10" s="1"/>
  <c r="E56" i="10" s="1"/>
  <c r="F16" i="8"/>
  <c r="E48" i="3" l="1"/>
  <c r="F38" i="3"/>
  <c r="A12" i="3"/>
  <c r="C12" i="3" s="1"/>
  <c r="A31" i="3"/>
  <c r="C31" i="3" s="1"/>
  <c r="F16" i="3"/>
  <c r="B33" i="3"/>
  <c r="B13" i="3"/>
  <c r="B32" i="3"/>
  <c r="B37" i="3"/>
  <c r="B30" i="3"/>
  <c r="B29" i="3"/>
  <c r="B28" i="3"/>
  <c r="B27" i="3"/>
  <c r="B26" i="3"/>
  <c r="B25" i="3"/>
  <c r="B24" i="3"/>
  <c r="B23" i="3"/>
  <c r="B22" i="3"/>
  <c r="B21" i="3"/>
  <c r="B19" i="3"/>
  <c r="B15" i="3"/>
  <c r="B11" i="3"/>
  <c r="B10" i="3"/>
  <c r="B9" i="3"/>
  <c r="B7" i="3"/>
  <c r="B6" i="3"/>
  <c r="F63" i="7"/>
  <c r="F63" i="1"/>
  <c r="O63" i="1"/>
  <c r="B36" i="3"/>
  <c r="R2" i="1"/>
  <c r="F40" i="3" l="1"/>
  <c r="E33" i="3"/>
  <c r="E27" i="3"/>
  <c r="E21" i="3"/>
  <c r="E23" i="3"/>
  <c r="E19" i="3"/>
  <c r="E29" i="3"/>
  <c r="E25" i="3"/>
  <c r="E22" i="3"/>
  <c r="E26" i="3"/>
  <c r="E30" i="3"/>
  <c r="E13" i="3"/>
  <c r="E37" i="3"/>
  <c r="E24" i="3"/>
  <c r="E28" i="3"/>
  <c r="E32" i="3"/>
  <c r="C38" i="3"/>
  <c r="E15" i="3"/>
  <c r="C16" i="3"/>
  <c r="E10" i="3"/>
  <c r="E7" i="3"/>
  <c r="E6" i="3"/>
  <c r="E9" i="3"/>
  <c r="E11" i="3"/>
  <c r="Q5" i="4"/>
  <c r="Q4" i="4"/>
  <c r="Q3" i="4"/>
  <c r="P3" i="4"/>
  <c r="Q2" i="1"/>
  <c r="R4" i="1"/>
  <c r="R3" i="1"/>
  <c r="E38" i="3" l="1"/>
  <c r="C40" i="3"/>
  <c r="B16" i="3"/>
  <c r="E16" i="3" s="1"/>
  <c r="R5" i="1"/>
  <c r="Q6" i="4"/>
  <c r="B38" i="3"/>
  <c r="E40" i="3" l="1"/>
  <c r="E49" i="3" s="1"/>
  <c r="E50" i="3" s="1"/>
  <c r="E56" i="3" s="1"/>
  <c r="E55" i="3" s="1"/>
  <c r="B40" i="3"/>
</calcChain>
</file>

<file path=xl/sharedStrings.xml><?xml version="1.0" encoding="utf-8"?>
<sst xmlns="http://schemas.openxmlformats.org/spreadsheetml/2006/main" count="1036" uniqueCount="329">
  <si>
    <t>Date</t>
  </si>
  <si>
    <t>Income From</t>
  </si>
  <si>
    <t>Description</t>
  </si>
  <si>
    <t>Income</t>
  </si>
  <si>
    <t>Expenditure</t>
  </si>
  <si>
    <t>Paid To</t>
  </si>
  <si>
    <t>Amount £</t>
  </si>
  <si>
    <t>Opening Balance:</t>
  </si>
  <si>
    <t>Category</t>
  </si>
  <si>
    <t>Other Income</t>
  </si>
  <si>
    <t>Whist Night</t>
  </si>
  <si>
    <t>Wreath Making</t>
  </si>
  <si>
    <t>Debbie McGowan</t>
  </si>
  <si>
    <t>OVO Energy FIT</t>
  </si>
  <si>
    <t>Ref</t>
  </si>
  <si>
    <t>Kilry Hall Management Committee</t>
  </si>
  <si>
    <t>Receipts:</t>
  </si>
  <si>
    <t>Voluntary Receipts:</t>
  </si>
  <si>
    <t>Donations</t>
  </si>
  <si>
    <t>Fundraising</t>
  </si>
  <si>
    <t>Receipts from Charitable Activities:</t>
  </si>
  <si>
    <t>Hall rentals</t>
  </si>
  <si>
    <t>Renewable energy</t>
  </si>
  <si>
    <t>Other income: Refunds</t>
  </si>
  <si>
    <t>Investment Income:</t>
  </si>
  <si>
    <t>Bank interest</t>
  </si>
  <si>
    <t>Total Receipts in year</t>
  </si>
  <si>
    <t>Payments:</t>
  </si>
  <si>
    <t>Cost of Fundraising</t>
  </si>
  <si>
    <t>Payments for charitable activities:</t>
  </si>
  <si>
    <t>Electricity</t>
  </si>
  <si>
    <t>Water rates</t>
  </si>
  <si>
    <t>Insurance</t>
  </si>
  <si>
    <t>Repairs &amp; maintenance</t>
  </si>
  <si>
    <t>Cleaning services</t>
  </si>
  <si>
    <t>Newsletter</t>
  </si>
  <si>
    <t>Wi-fi connection charge</t>
  </si>
  <si>
    <t>Hall licence</t>
  </si>
  <si>
    <t xml:space="preserve">Misc. </t>
  </si>
  <si>
    <t>Governance costs:</t>
  </si>
  <si>
    <t>Independent examination</t>
  </si>
  <si>
    <t>Total Payments in year</t>
  </si>
  <si>
    <t>Net receipts / (payments) in year</t>
  </si>
  <si>
    <t>All funds in both years were unrestricted.</t>
  </si>
  <si>
    <t>Renewable Energy</t>
  </si>
  <si>
    <t>Other Income: Refunds</t>
  </si>
  <si>
    <t>Hall Rentals</t>
  </si>
  <si>
    <t>Bank Interest</t>
  </si>
  <si>
    <t>Cost of fundraising</t>
  </si>
  <si>
    <t>TSB</t>
  </si>
  <si>
    <t>Fiona Mckenzie</t>
  </si>
  <si>
    <t>Yoga</t>
  </si>
  <si>
    <t>I1</t>
  </si>
  <si>
    <t>E1</t>
  </si>
  <si>
    <t>I2</t>
  </si>
  <si>
    <t>Total Expenditure</t>
  </si>
  <si>
    <t>Total Income</t>
  </si>
  <si>
    <t>Balance</t>
  </si>
  <si>
    <t>Cash to bank</t>
  </si>
  <si>
    <t>Petty Cash</t>
  </si>
  <si>
    <t>Cash to Bank</t>
  </si>
  <si>
    <t>Total Funds 2024/5
£</t>
  </si>
  <si>
    <t>T Junction Café</t>
  </si>
  <si>
    <t>Pippa Clegg</t>
  </si>
  <si>
    <t>Planting bulbs for hall</t>
  </si>
  <si>
    <t>Hall cleaning</t>
  </si>
  <si>
    <t>E2</t>
  </si>
  <si>
    <t>Transfer to petty cash</t>
  </si>
  <si>
    <t>Amy Skea</t>
  </si>
  <si>
    <t>Hogmanay Event</t>
  </si>
  <si>
    <t>I3</t>
  </si>
  <si>
    <t>Outgoings</t>
  </si>
  <si>
    <t>Total Outgoings</t>
  </si>
  <si>
    <t>Event</t>
  </si>
  <si>
    <t>Angus Council</t>
  </si>
  <si>
    <t>Generator Grant</t>
  </si>
  <si>
    <t>Tickets &amp; raffle</t>
  </si>
  <si>
    <t>Stuart Anderson</t>
  </si>
  <si>
    <t>E3</t>
  </si>
  <si>
    <t>Transfer to Petty Cash</t>
  </si>
  <si>
    <t>Stephen Blakey</t>
  </si>
  <si>
    <t>Hall Hire</t>
  </si>
  <si>
    <t>Cash or Cheque Number</t>
  </si>
  <si>
    <t>Cash</t>
  </si>
  <si>
    <t>E4</t>
  </si>
  <si>
    <t>Buzz Catering</t>
  </si>
  <si>
    <t>Replacement Dishwasher</t>
  </si>
  <si>
    <t>I4</t>
  </si>
  <si>
    <t>SGDMG</t>
  </si>
  <si>
    <t>Deer Management Hire</t>
  </si>
  <si>
    <t>I5</t>
  </si>
  <si>
    <t>Isla Primary School</t>
  </si>
  <si>
    <t>Halloween Party</t>
  </si>
  <si>
    <t>Western Night</t>
  </si>
  <si>
    <t>E5</t>
  </si>
  <si>
    <t>Noticeboard Company</t>
  </si>
  <si>
    <t>Replacement Noticeboard</t>
  </si>
  <si>
    <t>000051</t>
  </si>
  <si>
    <t>Sumup</t>
  </si>
  <si>
    <t>I6</t>
  </si>
  <si>
    <t>Sth Gramps Deer Mgt</t>
  </si>
  <si>
    <t>Cheque Number</t>
  </si>
  <si>
    <t>Music/Performance</t>
  </si>
  <si>
    <t>Wreath Making - Materials</t>
  </si>
  <si>
    <t>Noticeboard Installation</t>
  </si>
  <si>
    <t>Autumn Fayre</t>
  </si>
  <si>
    <t>Books/cards</t>
  </si>
  <si>
    <t>Café</t>
  </si>
  <si>
    <t>Whist</t>
  </si>
  <si>
    <t>Ticket sales</t>
  </si>
  <si>
    <t>Sumup ticket sales</t>
  </si>
  <si>
    <t>Book sales</t>
  </si>
  <si>
    <t>Amazon</t>
  </si>
  <si>
    <t>Café - Napkins/takeaway boxes</t>
  </si>
  <si>
    <t>Tesco</t>
  </si>
  <si>
    <t>Coffee &amp; biscs</t>
  </si>
  <si>
    <t>Various</t>
  </si>
  <si>
    <t>Food</t>
  </si>
  <si>
    <t>Next</t>
  </si>
  <si>
    <t>Tablecloths</t>
  </si>
  <si>
    <t>Clegg</t>
  </si>
  <si>
    <t>Ingredients</t>
  </si>
  <si>
    <t>Wyles</t>
  </si>
  <si>
    <t>BBQ gas</t>
  </si>
  <si>
    <t>M Petrie</t>
  </si>
  <si>
    <t>Cleaning</t>
  </si>
  <si>
    <t>Coffee</t>
  </si>
  <si>
    <t>Paper</t>
  </si>
  <si>
    <t>Church</t>
  </si>
  <si>
    <t>Donation</t>
  </si>
  <si>
    <t>D McGowan</t>
  </si>
  <si>
    <t>Meat</t>
  </si>
  <si>
    <t>Food expenses</t>
  </si>
  <si>
    <t>TBS</t>
  </si>
  <si>
    <t>Hogmanay</t>
  </si>
  <si>
    <t>Row Labels</t>
  </si>
  <si>
    <t>(blank)</t>
  </si>
  <si>
    <t>Grand Total</t>
  </si>
  <si>
    <t>Sum of Amount £</t>
  </si>
  <si>
    <t>000052</t>
  </si>
  <si>
    <t>Opening Balance</t>
  </si>
  <si>
    <t>Expenditure Summary</t>
  </si>
  <si>
    <t>Income Summary</t>
  </si>
  <si>
    <t>Bottle stall</t>
  </si>
  <si>
    <t>I7</t>
  </si>
  <si>
    <t>Ramsay</t>
  </si>
  <si>
    <t>Burns Night</t>
  </si>
  <si>
    <t>E8</t>
  </si>
  <si>
    <t>Printing paper</t>
  </si>
  <si>
    <t>E9</t>
  </si>
  <si>
    <t>E10</t>
  </si>
  <si>
    <t>M Mills</t>
  </si>
  <si>
    <t>Food &amp; Napkins</t>
  </si>
  <si>
    <t>E11</t>
  </si>
  <si>
    <t>Kilry Church</t>
  </si>
  <si>
    <t>Notes</t>
  </si>
  <si>
    <t>Line Dancing</t>
  </si>
  <si>
    <t>McGowan</t>
  </si>
  <si>
    <t>Book Sales</t>
  </si>
  <si>
    <t>Quiz Night</t>
  </si>
  <si>
    <t>Raffle</t>
  </si>
  <si>
    <t>Tickets</t>
  </si>
  <si>
    <t>E12</t>
  </si>
  <si>
    <t>E13</t>
  </si>
  <si>
    <t>E14</t>
  </si>
  <si>
    <t>P Channon</t>
  </si>
  <si>
    <t>Serviettes &amp; kitchen timer</t>
  </si>
  <si>
    <t>E15</t>
  </si>
  <si>
    <t>SSE</t>
  </si>
  <si>
    <t>Energy Supply</t>
  </si>
  <si>
    <t>DD</t>
  </si>
  <si>
    <t>S Blakey</t>
  </si>
  <si>
    <t>E16</t>
  </si>
  <si>
    <t>C Wyles</t>
  </si>
  <si>
    <t>Ionos Domain Name Invoice</t>
  </si>
  <si>
    <t>Website</t>
  </si>
  <si>
    <t>E17</t>
  </si>
  <si>
    <t>E18</t>
  </si>
  <si>
    <t>E19</t>
  </si>
  <si>
    <t>Dishwasher detergent</t>
  </si>
  <si>
    <t>E20</t>
  </si>
  <si>
    <t>Vacuum bags</t>
  </si>
  <si>
    <t>E21</t>
  </si>
  <si>
    <t>Coffee for café</t>
  </si>
  <si>
    <t>E22</t>
  </si>
  <si>
    <t>Acumen Business Services</t>
  </si>
  <si>
    <t>Preparation of accounts to 31/07/24</t>
  </si>
  <si>
    <t>E23</t>
  </si>
  <si>
    <t>Business Rates (net £0)</t>
  </si>
  <si>
    <t>E24</t>
  </si>
  <si>
    <t>Serious</t>
  </si>
  <si>
    <t>Desludge septic tank</t>
  </si>
  <si>
    <t>000059</t>
  </si>
  <si>
    <t>Generator Grant (top-up)</t>
  </si>
  <si>
    <t>E25</t>
  </si>
  <si>
    <t>E26</t>
  </si>
  <si>
    <t>DS Electrical</t>
  </si>
  <si>
    <t>Generator</t>
  </si>
  <si>
    <t>000060</t>
  </si>
  <si>
    <t>I8</t>
  </si>
  <si>
    <t>Allied Westminster</t>
  </si>
  <si>
    <t>Hall Insurance</t>
  </si>
  <si>
    <t>000057</t>
  </si>
  <si>
    <t>E27</t>
  </si>
  <si>
    <t>E28</t>
  </si>
  <si>
    <t>000058</t>
  </si>
  <si>
    <t>J&amp;H Mitchell</t>
  </si>
  <si>
    <t>Solicitors Fees (Interim)</t>
  </si>
  <si>
    <t>I9</t>
  </si>
  <si>
    <t>F McKenzie</t>
  </si>
  <si>
    <t>I10</t>
  </si>
  <si>
    <t>P Clegg</t>
  </si>
  <si>
    <t>I11</t>
  </si>
  <si>
    <t>Kitchen equipment order</t>
  </si>
  <si>
    <t>000054</t>
  </si>
  <si>
    <t>Jonathan Treffrey</t>
  </si>
  <si>
    <t>E29</t>
  </si>
  <si>
    <t>Floor repairs</t>
  </si>
  <si>
    <t>Transfer</t>
  </si>
  <si>
    <t>I12</t>
  </si>
  <si>
    <t>E30</t>
  </si>
  <si>
    <t>VE Day</t>
  </si>
  <si>
    <t>E31</t>
  </si>
  <si>
    <t>E32</t>
  </si>
  <si>
    <t>Testing sumup</t>
  </si>
  <si>
    <t>BoS</t>
  </si>
  <si>
    <t>I13</t>
  </si>
  <si>
    <t>South Gramps Deer</t>
  </si>
  <si>
    <t>I14</t>
  </si>
  <si>
    <t>N Jackson</t>
  </si>
  <si>
    <t>Curry Night</t>
  </si>
  <si>
    <t>E33</t>
  </si>
  <si>
    <t>C M Flynn</t>
  </si>
  <si>
    <t>Gardening Services</t>
  </si>
  <si>
    <t>Max Rance</t>
  </si>
  <si>
    <t>I15</t>
  </si>
  <si>
    <t>E34</t>
  </si>
  <si>
    <t>E35</t>
  </si>
  <si>
    <t>Cleaning material (Home Bargains)</t>
  </si>
  <si>
    <t>E36</t>
  </si>
  <si>
    <t>Cleaning material, toilet roll, kitchen towels</t>
  </si>
  <si>
    <t>I16</t>
  </si>
  <si>
    <t>I17</t>
  </si>
  <si>
    <t>I18</t>
  </si>
  <si>
    <t>Online</t>
  </si>
  <si>
    <t>Dehumidifier purchase</t>
  </si>
  <si>
    <t>E38</t>
  </si>
  <si>
    <t>E40</t>
  </si>
  <si>
    <t>E42</t>
  </si>
  <si>
    <t>Expenses for memorial service</t>
  </si>
  <si>
    <t>E44</t>
  </si>
  <si>
    <t>E45</t>
  </si>
  <si>
    <t>Replacement Printer</t>
  </si>
  <si>
    <t>Jenkins Fire Safety</t>
  </si>
  <si>
    <t>Total</t>
  </si>
  <si>
    <t>Cash Funds 2024/5
£</t>
  </si>
  <si>
    <t>Bank Funds 2024/5
£</t>
  </si>
  <si>
    <t>Grants - Restricted</t>
  </si>
  <si>
    <t>Grants - Unrestricted</t>
  </si>
  <si>
    <t>Receipts and payments account for the year ended 31 July 2025</t>
  </si>
  <si>
    <t>Total Funds 2023/24
£</t>
  </si>
  <si>
    <t>Legal Fees</t>
  </si>
  <si>
    <t>Balance Bought Forward from Previous Year</t>
  </si>
  <si>
    <t>TSB Current</t>
  </si>
  <si>
    <t>Net Receipts</t>
  </si>
  <si>
    <t>Represented By</t>
  </si>
  <si>
    <t>BoS Current</t>
  </si>
  <si>
    <t>Private Hall Hire</t>
  </si>
  <si>
    <t>Hall Hire - Stephen Blakey</t>
  </si>
  <si>
    <t>Bank</t>
  </si>
  <si>
    <t>Inc</t>
  </si>
  <si>
    <t>Exp</t>
  </si>
  <si>
    <t xml:space="preserve">Draft Income &amp; Expenditure Statement </t>
  </si>
  <si>
    <t>2023/24</t>
  </si>
  <si>
    <t>Xmas Fayre</t>
  </si>
  <si>
    <t>M Fulton (Shelley)</t>
  </si>
  <si>
    <t xml:space="preserve">Notes </t>
  </si>
  <si>
    <t>1. Made up of £75 book sales and £300 in donations</t>
  </si>
  <si>
    <t>Events Breakdown</t>
  </si>
  <si>
    <t>2. Two separate grants were obtained to purchase and instal a generator to allow the hall to be used as a warm space/hub in the event of a major electricity outage</t>
  </si>
  <si>
    <t>B Ramsay</t>
  </si>
  <si>
    <t>M Buist BBQ</t>
  </si>
  <si>
    <t>BBQ</t>
  </si>
  <si>
    <t>J&amp;H Mitchell Solicitors</t>
  </si>
  <si>
    <t>Solicitors Fees</t>
  </si>
  <si>
    <t>F Mckenzie</t>
  </si>
  <si>
    <t>Wingnut</t>
  </si>
  <si>
    <t>Website development</t>
  </si>
  <si>
    <t>Gazebo and BBQ cover</t>
  </si>
  <si>
    <t>Extinguisher Service</t>
  </si>
  <si>
    <t xml:space="preserve">Accountant Fee </t>
  </si>
  <si>
    <t>Plant &amp; Equipment</t>
  </si>
  <si>
    <t>2024/25</t>
  </si>
  <si>
    <t>4. BBQ, cover, gazebo, dehumidifier &amp; printer</t>
  </si>
  <si>
    <t>R Swiatek</t>
  </si>
  <si>
    <t>Licence</t>
  </si>
  <si>
    <t>3. Misc mainly includes general cleaning materials, tablecloths, serviettes and coffee for the cafe</t>
  </si>
  <si>
    <t>Website dev &amp; maintenance</t>
  </si>
  <si>
    <t>I125</t>
  </si>
  <si>
    <t>I26</t>
  </si>
  <si>
    <t>E61</t>
  </si>
  <si>
    <t>E62</t>
  </si>
  <si>
    <t>E63</t>
  </si>
  <si>
    <t>E64</t>
  </si>
  <si>
    <t>I27</t>
  </si>
  <si>
    <t>I28</t>
  </si>
  <si>
    <t>I29</t>
  </si>
  <si>
    <t>E65</t>
  </si>
  <si>
    <t>E66</t>
  </si>
  <si>
    <t>E37b</t>
  </si>
  <si>
    <t>E37a</t>
  </si>
  <si>
    <t>E67</t>
  </si>
  <si>
    <t>E68</t>
  </si>
  <si>
    <t>E69</t>
  </si>
  <si>
    <t>E70</t>
  </si>
  <si>
    <t>E71</t>
  </si>
  <si>
    <t>E72</t>
  </si>
  <si>
    <t>E73</t>
  </si>
  <si>
    <t>E74</t>
  </si>
  <si>
    <t>E75</t>
  </si>
  <si>
    <t>E76</t>
  </si>
  <si>
    <t>E77</t>
  </si>
  <si>
    <t>E78</t>
  </si>
  <si>
    <t>E79</t>
  </si>
  <si>
    <t>Total income less payments from petty cash</t>
  </si>
  <si>
    <t>Total expenditure less cash to bank</t>
  </si>
  <si>
    <t>Funds at Bank</t>
  </si>
  <si>
    <t>Capital Expenditure</t>
  </si>
  <si>
    <t>4. BBQ, cover, gazebo, dehumidifier, printer and part payment for generator (£182)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</si>
</sst>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&quot;£&quot;#,##0.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2" tint="-0.249977111117893"/>
      <name val="Calibri"/>
      <family val="2"/>
      <scheme val="minor"/>
    </font>
    <font>
      <sz val="11"/>
      <color theme="2" tint="-0.249977111117893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dashed">
        <color auto="1"/>
      </top>
      <bottom style="double">
        <color auto="1"/>
      </bottom>
      <diagonal/>
    </border>
    <border>
      <left/>
      <right style="medium">
        <color auto="1"/>
      </right>
      <top style="dashed">
        <color auto="1"/>
      </top>
      <bottom style="double">
        <color auto="1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9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2" borderId="0" xfId="0" applyFont="1" applyFill="1"/>
    <xf numFmtId="0" fontId="0" fillId="2" borderId="0" xfId="0" applyFill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1" fillId="3" borderId="0" xfId="0" applyFont="1" applyFill="1"/>
    <xf numFmtId="0" fontId="0" fillId="3" borderId="0" xfId="0" applyFill="1"/>
    <xf numFmtId="164" fontId="0" fillId="3" borderId="0" xfId="0" applyNumberFormat="1" applyFill="1"/>
    <xf numFmtId="4" fontId="0" fillId="3" borderId="0" xfId="0" applyNumberFormat="1" applyFill="1"/>
    <xf numFmtId="1" fontId="0" fillId="0" borderId="0" xfId="0" applyNumberFormat="1"/>
    <xf numFmtId="1" fontId="1" fillId="2" borderId="0" xfId="0" applyNumberFormat="1" applyFont="1" applyFill="1"/>
    <xf numFmtId="1" fontId="0" fillId="2" borderId="0" xfId="0" applyNumberFormat="1" applyFill="1"/>
    <xf numFmtId="0" fontId="0" fillId="0" borderId="0" xfId="0" applyAlignment="1">
      <alignment horizontal="left" indent="1"/>
    </xf>
    <xf numFmtId="0" fontId="1" fillId="0" borderId="1" xfId="0" applyFont="1" applyBorder="1"/>
    <xf numFmtId="0" fontId="0" fillId="0" borderId="0" xfId="0" applyAlignment="1">
      <alignment horizontal="left"/>
    </xf>
    <xf numFmtId="4" fontId="0" fillId="0" borderId="0" xfId="0" applyNumberFormat="1"/>
    <xf numFmtId="0" fontId="0" fillId="5" borderId="2" xfId="0" applyFill="1" applyBorder="1"/>
    <xf numFmtId="0" fontId="0" fillId="5" borderId="4" xfId="0" applyFill="1" applyBorder="1"/>
    <xf numFmtId="0" fontId="0" fillId="5" borderId="6" xfId="0" applyFill="1" applyBorder="1"/>
    <xf numFmtId="165" fontId="0" fillId="5" borderId="3" xfId="0" applyNumberFormat="1" applyFill="1" applyBorder="1"/>
    <xf numFmtId="165" fontId="0" fillId="5" borderId="5" xfId="0" applyNumberFormat="1" applyFill="1" applyBorder="1"/>
    <xf numFmtId="165" fontId="0" fillId="5" borderId="7" xfId="0" applyNumberFormat="1" applyFill="1" applyBorder="1"/>
    <xf numFmtId="14" fontId="0" fillId="0" borderId="0" xfId="0" applyNumberFormat="1"/>
    <xf numFmtId="14" fontId="1" fillId="2" borderId="0" xfId="0" applyNumberFormat="1" applyFont="1" applyFill="1"/>
    <xf numFmtId="14" fontId="0" fillId="2" borderId="0" xfId="0" applyNumberFormat="1" applyFill="1"/>
    <xf numFmtId="2" fontId="0" fillId="0" borderId="0" xfId="0" applyNumberFormat="1"/>
    <xf numFmtId="2" fontId="1" fillId="2" borderId="0" xfId="0" applyNumberFormat="1" applyFont="1" applyFill="1"/>
    <xf numFmtId="2" fontId="0" fillId="2" borderId="0" xfId="0" applyNumberFormat="1" applyFill="1"/>
    <xf numFmtId="164" fontId="1" fillId="0" borderId="0" xfId="0" applyNumberFormat="1" applyFont="1"/>
    <xf numFmtId="164" fontId="1" fillId="3" borderId="0" xfId="0" applyNumberFormat="1" applyFont="1" applyFill="1"/>
    <xf numFmtId="164" fontId="0" fillId="0" borderId="0" xfId="0" applyNumberFormat="1"/>
    <xf numFmtId="1" fontId="0" fillId="3" borderId="0" xfId="0" applyNumberFormat="1" applyFill="1"/>
    <xf numFmtId="2" fontId="0" fillId="3" borderId="0" xfId="0" applyNumberFormat="1" applyFill="1"/>
    <xf numFmtId="0" fontId="0" fillId="2" borderId="0" xfId="0" quotePrefix="1" applyFill="1"/>
    <xf numFmtId="4" fontId="0" fillId="2" borderId="0" xfId="0" applyNumberFormat="1" applyFill="1"/>
    <xf numFmtId="0" fontId="0" fillId="0" borderId="0" xfId="0" quotePrefix="1"/>
    <xf numFmtId="3" fontId="1" fillId="0" borderId="0" xfId="0" applyNumberFormat="1" applyFont="1" applyAlignment="1">
      <alignment vertical="center" wrapText="1"/>
    </xf>
    <xf numFmtId="3" fontId="0" fillId="0" borderId="0" xfId="0" applyNumberFormat="1" applyAlignment="1">
      <alignment vertical="center" wrapText="1"/>
    </xf>
    <xf numFmtId="3" fontId="0" fillId="0" borderId="0" xfId="0" applyNumberFormat="1"/>
    <xf numFmtId="164" fontId="0" fillId="2" borderId="0" xfId="0" applyNumberFormat="1" applyFill="1"/>
    <xf numFmtId="0" fontId="1" fillId="3" borderId="0" xfId="0" applyFont="1" applyFill="1" applyAlignment="1">
      <alignment wrapText="1"/>
    </xf>
    <xf numFmtId="0" fontId="1" fillId="0" borderId="0" xfId="0" applyFont="1" applyAlignment="1">
      <alignment wrapText="1"/>
    </xf>
    <xf numFmtId="164" fontId="1" fillId="2" borderId="0" xfId="0" applyNumberFormat="1" applyFont="1" applyFill="1" applyAlignment="1">
      <alignment wrapText="1"/>
    </xf>
    <xf numFmtId="1" fontId="1" fillId="2" borderId="0" xfId="0" applyNumberFormat="1" applyFont="1" applyFill="1" applyAlignment="1">
      <alignment wrapText="1"/>
    </xf>
    <xf numFmtId="0" fontId="1" fillId="2" borderId="0" xfId="0" applyFont="1" applyFill="1" applyAlignment="1">
      <alignment wrapText="1"/>
    </xf>
    <xf numFmtId="2" fontId="1" fillId="2" borderId="0" xfId="0" applyNumberFormat="1" applyFont="1" applyFill="1" applyAlignment="1">
      <alignment wrapText="1"/>
    </xf>
    <xf numFmtId="0" fontId="0" fillId="0" borderId="0" xfId="0" applyAlignment="1">
      <alignment wrapText="1"/>
    </xf>
    <xf numFmtId="0" fontId="0" fillId="5" borderId="4" xfId="0" applyFill="1" applyBorder="1" applyAlignment="1">
      <alignment wrapText="1"/>
    </xf>
    <xf numFmtId="165" fontId="0" fillId="5" borderId="5" xfId="0" applyNumberFormat="1" applyFill="1" applyBorder="1" applyAlignment="1">
      <alignment wrapText="1"/>
    </xf>
    <xf numFmtId="0" fontId="0" fillId="0" borderId="0" xfId="0" pivotButton="1"/>
    <xf numFmtId="0" fontId="1" fillId="6" borderId="0" xfId="0" applyFont="1" applyFill="1"/>
    <xf numFmtId="0" fontId="0" fillId="6" borderId="0" xfId="0" applyFill="1"/>
    <xf numFmtId="0" fontId="1" fillId="7" borderId="0" xfId="0" applyFont="1" applyFill="1"/>
    <xf numFmtId="0" fontId="0" fillId="7" borderId="0" xfId="0" applyFill="1"/>
    <xf numFmtId="164" fontId="0" fillId="7" borderId="0" xfId="0" applyNumberFormat="1" applyFill="1" applyAlignment="1">
      <alignment horizontal="left"/>
    </xf>
    <xf numFmtId="0" fontId="0" fillId="7" borderId="0" xfId="0" applyFill="1" applyAlignment="1">
      <alignment horizontal="left"/>
    </xf>
    <xf numFmtId="0" fontId="0" fillId="6" borderId="0" xfId="0" applyFill="1" applyAlignment="1">
      <alignment horizontal="left"/>
    </xf>
    <xf numFmtId="0" fontId="3" fillId="6" borderId="0" xfId="0" applyFont="1" applyFill="1"/>
    <xf numFmtId="0" fontId="2" fillId="6" borderId="0" xfId="0" applyFont="1" applyFill="1"/>
    <xf numFmtId="4" fontId="0" fillId="6" borderId="0" xfId="0" applyNumberFormat="1" applyFill="1"/>
    <xf numFmtId="4" fontId="0" fillId="7" borderId="0" xfId="0" applyNumberFormat="1" applyFill="1"/>
    <xf numFmtId="4" fontId="1" fillId="0" borderId="0" xfId="0" applyNumberFormat="1" applyFont="1"/>
    <xf numFmtId="16" fontId="0" fillId="0" borderId="0" xfId="0" applyNumberFormat="1"/>
    <xf numFmtId="0" fontId="0" fillId="5" borderId="8" xfId="0" applyFill="1" applyBorder="1"/>
    <xf numFmtId="165" fontId="0" fillId="5" borderId="9" xfId="0" applyNumberFormat="1" applyFill="1" applyBorder="1"/>
    <xf numFmtId="0" fontId="0" fillId="8" borderId="0" xfId="0" applyFill="1" applyAlignment="1">
      <alignment horizontal="left"/>
    </xf>
    <xf numFmtId="4" fontId="0" fillId="4" borderId="0" xfId="0" applyNumberFormat="1" applyFill="1"/>
    <xf numFmtId="4" fontId="0" fillId="9" borderId="0" xfId="0" applyNumberFormat="1" applyFill="1"/>
    <xf numFmtId="4" fontId="0" fillId="10" borderId="0" xfId="0" applyNumberFormat="1" applyFill="1"/>
    <xf numFmtId="3" fontId="1" fillId="0" borderId="1" xfId="0" applyNumberFormat="1" applyFont="1" applyBorder="1" applyAlignment="1">
      <alignment vertical="center" wrapText="1"/>
    </xf>
    <xf numFmtId="0" fontId="4" fillId="0" borderId="0" xfId="0" applyFont="1" applyAlignment="1">
      <alignment vertical="top"/>
    </xf>
    <xf numFmtId="0" fontId="1" fillId="0" borderId="0" xfId="0" applyFont="1" applyAlignment="1">
      <alignment horizontal="left" indent="1"/>
    </xf>
    <xf numFmtId="3" fontId="1" fillId="0" borderId="0" xfId="0" applyNumberFormat="1" applyFont="1" applyAlignment="1">
      <alignment horizontal="center" vertical="center" wrapText="1"/>
    </xf>
    <xf numFmtId="3" fontId="1" fillId="0" borderId="10" xfId="0" applyNumberFormat="1" applyFont="1" applyBorder="1"/>
    <xf numFmtId="3" fontId="0" fillId="0" borderId="1" xfId="0" applyNumberFormat="1" applyBorder="1"/>
    <xf numFmtId="3" fontId="0" fillId="0" borderId="0" xfId="0" applyNumberFormat="1" applyAlignment="1">
      <alignment wrapText="1"/>
    </xf>
    <xf numFmtId="0" fontId="1" fillId="0" borderId="0" xfId="0" applyFont="1" applyAlignment="1">
      <alignment horizontal="right"/>
    </xf>
    <xf numFmtId="3" fontId="0" fillId="0" borderId="0" xfId="0" quotePrefix="1" applyNumberFormat="1"/>
    <xf numFmtId="0" fontId="5" fillId="0" borderId="0" xfId="0" applyFont="1"/>
    <xf numFmtId="3" fontId="6" fillId="0" borderId="0" xfId="0" applyNumberFormat="1" applyFont="1" applyAlignment="1">
      <alignment horizontal="center" vertical="center" wrapText="1"/>
    </xf>
    <xf numFmtId="3" fontId="6" fillId="0" borderId="0" xfId="0" applyNumberFormat="1" applyFont="1" applyAlignment="1">
      <alignment vertical="center" wrapText="1"/>
    </xf>
    <xf numFmtId="3" fontId="7" fillId="0" borderId="0" xfId="0" applyNumberFormat="1" applyFont="1"/>
    <xf numFmtId="3" fontId="7" fillId="0" borderId="0" xfId="0" applyNumberFormat="1" applyFont="1" applyAlignment="1">
      <alignment vertical="center" wrapText="1"/>
    </xf>
    <xf numFmtId="3" fontId="6" fillId="0" borderId="1" xfId="0" applyNumberFormat="1" applyFont="1" applyBorder="1" applyAlignment="1">
      <alignment vertical="center" wrapText="1"/>
    </xf>
    <xf numFmtId="0" fontId="0" fillId="0" borderId="0" xfId="0" applyAlignment="1">
      <alignment horizontal="left" wrapText="1"/>
    </xf>
    <xf numFmtId="0" fontId="1" fillId="0" borderId="0" xfId="0" applyFont="1" applyAlignment="1">
      <alignment horizontal="center"/>
    </xf>
    <xf numFmtId="0" fontId="2" fillId="3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3" fontId="0" fillId="8" borderId="0" xfId="0" applyNumberFormat="1" applyFill="1"/>
    <xf numFmtId="3" fontId="0" fillId="0" borderId="0" xfId="0" applyNumberFormat="1" applyFill="1"/>
  </cellXfs>
  <cellStyles count="1">
    <cellStyle name="Normal" xfId="0" builtinId="0"/>
  </cellStyles>
  <dxfs count="21"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numFmt numFmtId="4" formatCode="#,##0.00"/>
    </dxf>
    <dxf>
      <numFmt numFmtId="4" formatCode="#,##0.00"/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numFmt numFmtId="1" formatCode="0"/>
    </dxf>
    <dxf>
      <numFmt numFmtId="164" formatCode="dd/mm/yy;@"/>
      <fill>
        <patternFill patternType="solid">
          <fgColor indexed="64"/>
          <bgColor theme="9" tint="0.59999389629810485"/>
        </patternFill>
      </fill>
    </dxf>
    <dxf>
      <numFmt numFmtId="164" formatCode="dd/mm/yy;@"/>
      <fill>
        <patternFill patternType="solid">
          <fgColor indexed="64"/>
          <bgColor theme="9" tint="0.599993896298104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pivotCacheDefinition" Target="pivotCache/pivotCacheDefinition5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pivotCacheDefinition" Target="pivotCache/pivotCacheDefinition4.xml"/><Relationship Id="rId17" Type="http://schemas.microsoft.com/office/2017/10/relationships/person" Target="persons/perso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3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pivotCacheDefinition" Target="pivotCache/pivotCacheDefinition2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_rels/pivotCacheDefinition4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4.xml"/></Relationships>
</file>

<file path=xl/pivotCache/_rels/pivotCacheDefinition5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5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hris Wyles" refreshedDate="45991.611635416666" createdVersion="8" refreshedVersion="8" minRefreshableVersion="3" recordCount="59" xr:uid="{A293998A-ABC9-46DD-A71F-29145C8E1A0D}">
  <cacheSource type="worksheet">
    <worksheetSource ref="H3:O62" sheet="Accounts"/>
  </cacheSource>
  <cacheFields count="8">
    <cacheField name="Date" numFmtId="164">
      <sharedItems containsNonDate="0" containsDate="1" containsString="0" containsBlank="1" minDate="2024-08-06T00:00:00" maxDate="2025-01-05T00:00:00"/>
    </cacheField>
    <cacheField name="Ref" numFmtId="1">
      <sharedItems containsBlank="1"/>
    </cacheField>
    <cacheField name="Paid To" numFmtId="0">
      <sharedItems containsBlank="1"/>
    </cacheField>
    <cacheField name="Description" numFmtId="0">
      <sharedItems containsBlank="1"/>
    </cacheField>
    <cacheField name="Event" numFmtId="0">
      <sharedItems containsBlank="1"/>
    </cacheField>
    <cacheField name="Cash or Cheque Number" numFmtId="0">
      <sharedItems containsBlank="1"/>
    </cacheField>
    <cacheField name="Category" numFmtId="0">
      <sharedItems containsBlank="1" count="8">
        <s v="Cost of fundraising"/>
        <s v="Misc. "/>
        <s v="Cash to Bank"/>
        <s v="Cleaning services"/>
        <s v="Donation"/>
        <s v="Repairs &amp; maintenance"/>
        <s v="Petty Cash"/>
        <m/>
      </sharedItems>
    </cacheField>
    <cacheField name="Amount £" numFmtId="0">
      <sharedItems containsString="0" containsBlank="1" containsNumber="1" minValue="7.1" maxValue="1166.93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hris Wyles" refreshedDate="45991.611635532405" createdVersion="8" refreshedVersion="8" minRefreshableVersion="3" recordCount="59" xr:uid="{96F8452F-CEBC-4444-984B-671EEA6C39C5}">
  <cacheSource type="worksheet">
    <worksheetSource ref="A3:F62" sheet="Accounts"/>
  </cacheSource>
  <cacheFields count="6">
    <cacheField name="Date" numFmtId="164">
      <sharedItems containsNonDate="0" containsDate="1" containsString="0" containsBlank="1" minDate="2024-08-17T00:00:00" maxDate="2025-01-02T00:00:00"/>
    </cacheField>
    <cacheField name="Ref" numFmtId="0">
      <sharedItems containsBlank="1"/>
    </cacheField>
    <cacheField name="Income From" numFmtId="0">
      <sharedItems containsBlank="1"/>
    </cacheField>
    <cacheField name="Description" numFmtId="0">
      <sharedItems containsBlank="1"/>
    </cacheField>
    <cacheField name="Category" numFmtId="0">
      <sharedItems containsBlank="1" count="5">
        <s v="Fundraising"/>
        <s v="Donations"/>
        <s v="Hall Rentals"/>
        <s v="Renewable Energy"/>
        <m/>
      </sharedItems>
    </cacheField>
    <cacheField name="Amount £" numFmtId="4">
      <sharedItems containsString="0" containsBlank="1" containsNumber="1" minValue="4" maxValue="10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hris Wyles" refreshedDate="45991.611635648151" createdVersion="8" refreshedVersion="8" minRefreshableVersion="3" recordCount="56" xr:uid="{382F39AC-F111-4E83-84E3-F05A4B91584F}">
  <cacheSource type="worksheet">
    <worksheetSource ref="H3:N59" sheet="Petty Cash"/>
  </cacheSource>
  <cacheFields count="7">
    <cacheField name="Date" numFmtId="164">
      <sharedItems containsNonDate="0" containsDate="1" containsString="0" containsBlank="1" minDate="2024-08-06T00:00:00" maxDate="2025-07-29T00:00:00"/>
    </cacheField>
    <cacheField name="Ref" numFmtId="1">
      <sharedItems containsBlank="1"/>
    </cacheField>
    <cacheField name="Paid To" numFmtId="0">
      <sharedItems containsBlank="1"/>
    </cacheField>
    <cacheField name="Description" numFmtId="0">
      <sharedItems containsBlank="1"/>
    </cacheField>
    <cacheField name="Event" numFmtId="0">
      <sharedItems containsBlank="1"/>
    </cacheField>
    <cacheField name="Category" numFmtId="0">
      <sharedItems containsBlank="1" count="11">
        <s v="Cost of fundraising"/>
        <s v="Misc. "/>
        <s v="Cash to Bank"/>
        <s v="Cleaning services"/>
        <s v="Newsletter"/>
        <s v="Donation"/>
        <s v="Repairs &amp; maintenance"/>
        <s v="Website dev &amp; maintenance"/>
        <s v="Independent examination"/>
        <m/>
        <s v="Petty Cash" u="1"/>
      </sharedItems>
    </cacheField>
    <cacheField name="Amount £" numFmtId="0">
      <sharedItems containsString="0" containsBlank="1" containsNumber="1" minValue="0" maxValue="87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hris Wyles" refreshedDate="45991.611636226851" createdVersion="8" refreshedVersion="8" minRefreshableVersion="3" recordCount="59" xr:uid="{DC0A3F33-8591-4C9F-9A80-C11D69FBAD93}">
  <cacheSource type="worksheet">
    <worksheetSource ref="A3:F62" sheet="Petty Cash"/>
  </cacheSource>
  <cacheFields count="6">
    <cacheField name="Date" numFmtId="164">
      <sharedItems containsNonDate="0" containsDate="1" containsString="0" containsBlank="1" minDate="2024-08-17T00:00:00" maxDate="2026-06-07T00:00:00"/>
    </cacheField>
    <cacheField name="Ref" numFmtId="0">
      <sharedItems containsBlank="1"/>
    </cacheField>
    <cacheField name="Income From" numFmtId="0">
      <sharedItems containsBlank="1"/>
    </cacheField>
    <cacheField name="Description" numFmtId="0">
      <sharedItems containsBlank="1"/>
    </cacheField>
    <cacheField name="Category" numFmtId="0">
      <sharedItems containsBlank="1" count="4">
        <s v="Fundraising"/>
        <s v="Donations"/>
        <s v="Hall Rentals"/>
        <m/>
      </sharedItems>
    </cacheField>
    <cacheField name="Amount £" numFmtId="4">
      <sharedItems containsString="0" containsBlank="1" containsNumber="1" minValue="4" maxValue="1036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5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hris Wyles" refreshedDate="46107.73692314815" createdVersion="8" refreshedVersion="8" minRefreshableVersion="3" recordCount="43" xr:uid="{0C42E294-DFD9-417A-A5F3-D0290D5C9977}">
  <cacheSource type="worksheet">
    <worksheetSource ref="E4:F47" sheet="Funds at Bank"/>
  </cacheSource>
  <cacheFields count="2">
    <cacheField name="Category" numFmtId="0">
      <sharedItems count="6">
        <s v="Hall Rentals"/>
        <s v="Cash to Bank"/>
        <s v="Renewable Energy"/>
        <s v="Fundraising"/>
        <s v="Grants - Restricted"/>
        <s v="Donations"/>
      </sharedItems>
    </cacheField>
    <cacheField name="Amount £" numFmtId="0">
      <sharedItems containsSemiMixedTypes="0" containsString="0" containsNumber="1" minValue="9.83" maxValue="10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9">
  <r>
    <d v="2024-08-06T00:00:00"/>
    <m/>
    <s v="Amazon"/>
    <s v="Café - Napkins/takeaway boxes"/>
    <s v="Autumn Fayre"/>
    <m/>
    <x v="0"/>
    <n v="37.47"/>
  </r>
  <r>
    <d v="2024-08-12T00:00:00"/>
    <m/>
    <s v="Tesco"/>
    <s v="Coffee &amp; biscs"/>
    <s v="Autumn Fayre"/>
    <m/>
    <x v="0"/>
    <n v="22.2"/>
  </r>
  <r>
    <d v="2024-08-17T00:00:00"/>
    <m/>
    <s v="Various"/>
    <s v="Food"/>
    <s v="Autumn Fayre"/>
    <m/>
    <x v="0"/>
    <n v="219.48"/>
  </r>
  <r>
    <d v="2024-08-15T00:00:00"/>
    <m/>
    <s v="Next"/>
    <s v="Tablecloths"/>
    <s v="Autumn Fayre"/>
    <m/>
    <x v="1"/>
    <n v="168"/>
  </r>
  <r>
    <d v="2024-08-17T00:00:00"/>
    <m/>
    <s v="Clegg"/>
    <s v="Ingredients"/>
    <s v="Autumn Fayre"/>
    <m/>
    <x v="0"/>
    <n v="12.35"/>
  </r>
  <r>
    <d v="2024-08-17T00:00:00"/>
    <m/>
    <s v="TSB"/>
    <s v="Cash to bank"/>
    <m/>
    <m/>
    <x v="2"/>
    <n v="800"/>
  </r>
  <r>
    <d v="2024-08-18T00:00:00"/>
    <m/>
    <s v="Wyles"/>
    <s v="BBQ gas"/>
    <s v="Autumn Fayre"/>
    <m/>
    <x v="1"/>
    <n v="97.99"/>
  </r>
  <r>
    <d v="2024-09-02T00:00:00"/>
    <m/>
    <s v="M Petrie"/>
    <s v="Cleaning"/>
    <m/>
    <m/>
    <x v="3"/>
    <n v="36"/>
  </r>
  <r>
    <d v="2024-09-02T00:00:00"/>
    <m/>
    <s v="Tesco"/>
    <s v="Coffee"/>
    <s v="Café"/>
    <m/>
    <x v="0"/>
    <n v="14"/>
  </r>
  <r>
    <d v="2024-09-20T00:00:00"/>
    <m/>
    <s v="Tesco"/>
    <s v="Paper"/>
    <m/>
    <m/>
    <x v="1"/>
    <n v="10"/>
  </r>
  <r>
    <d v="2024-10-07T00:00:00"/>
    <m/>
    <s v="Church"/>
    <s v="Donation"/>
    <m/>
    <m/>
    <x v="4"/>
    <n v="100"/>
  </r>
  <r>
    <d v="2024-09-24T00:00:00"/>
    <m/>
    <s v="M Petrie"/>
    <s v="Cleaning"/>
    <m/>
    <m/>
    <x v="3"/>
    <n v="36"/>
  </r>
  <r>
    <d v="2024-11-01T00:00:00"/>
    <m/>
    <s v="D McGowan"/>
    <s v="Meat"/>
    <s v="Western Night"/>
    <m/>
    <x v="0"/>
    <n v="25"/>
  </r>
  <r>
    <d v="2024-10-31T00:00:00"/>
    <m/>
    <s v="M Petrie"/>
    <s v="Cleaning"/>
    <m/>
    <m/>
    <x v="3"/>
    <n v="36"/>
  </r>
  <r>
    <d v="2024-11-11T00:00:00"/>
    <m/>
    <s v="Wyles"/>
    <s v="Food expenses"/>
    <s v="Western Night"/>
    <m/>
    <x v="0"/>
    <n v="26.72"/>
  </r>
  <r>
    <d v="2024-11-26T00:00:00"/>
    <m/>
    <s v="TBS"/>
    <s v="Cash to bank"/>
    <m/>
    <m/>
    <x v="2"/>
    <n v="240"/>
  </r>
  <r>
    <d v="2024-10-18T00:00:00"/>
    <s v="E5"/>
    <s v="Noticeboard Company"/>
    <s v="Replacement Noticeboard"/>
    <m/>
    <s v="000051"/>
    <x v="5"/>
    <n v="862.74"/>
  </r>
  <r>
    <d v="2024-11-05T00:00:00"/>
    <m/>
    <s v="TSB"/>
    <s v="Cash to bank"/>
    <m/>
    <m/>
    <x v="2"/>
    <n v="600"/>
  </r>
  <r>
    <d v="2024-11-13T00:00:00"/>
    <s v="E4"/>
    <s v="Buzz Catering"/>
    <s v="Replacement Dishwasher"/>
    <m/>
    <s v="000052"/>
    <x v="5"/>
    <n v="1166.93"/>
  </r>
  <r>
    <d v="2024-11-27T00:00:00"/>
    <m/>
    <s v="TSB"/>
    <s v="Cash to bank"/>
    <m/>
    <m/>
    <x v="2"/>
    <n v="240"/>
  </r>
  <r>
    <d v="2024-10-22T00:00:00"/>
    <s v="E1"/>
    <s v="Debbie McGowan"/>
    <s v="Wreath Making - Materials"/>
    <s v="Wreath Making"/>
    <s v="Cash"/>
    <x v="0"/>
    <n v="190"/>
  </r>
  <r>
    <d v="2024-12-03T00:00:00"/>
    <m/>
    <s v="Debbie McGowan"/>
    <s v="Noticeboard Installation"/>
    <m/>
    <s v="Cash"/>
    <x v="5"/>
    <n v="90"/>
  </r>
  <r>
    <d v="2024-12-15T00:00:00"/>
    <m/>
    <s v="Petty Cash"/>
    <s v="Transfer to petty cash"/>
    <m/>
    <m/>
    <x v="6"/>
    <n v="13"/>
  </r>
  <r>
    <d v="2024-12-15T00:00:00"/>
    <m/>
    <s v="TSB"/>
    <s v="Cash to bank"/>
    <m/>
    <m/>
    <x v="2"/>
    <n v="365"/>
  </r>
  <r>
    <d v="2024-12-21T00:00:00"/>
    <m/>
    <s v="Pippa Clegg"/>
    <s v="Planting bulbs for hall"/>
    <m/>
    <s v="Cash"/>
    <x v="1"/>
    <n v="54"/>
  </r>
  <r>
    <d v="2024-12-21T00:00:00"/>
    <s v="E2"/>
    <s v="M Petrie"/>
    <s v="Hall cleaning"/>
    <m/>
    <s v="Cash"/>
    <x v="3"/>
    <n v="36"/>
  </r>
  <r>
    <d v="2024-12-31T00:00:00"/>
    <m/>
    <s v="Petty Cash"/>
    <s v="Transfer to petty cash"/>
    <m/>
    <m/>
    <x v="6"/>
    <n v="7.1"/>
  </r>
  <r>
    <d v="2025-01-01T00:00:00"/>
    <s v="E3"/>
    <s v="Stuart Anderson"/>
    <s v="Music/Performance"/>
    <s v="Hogmanay"/>
    <s v="Cash"/>
    <x v="0"/>
    <n v="200"/>
  </r>
  <r>
    <d v="2025-01-04T00:00:00"/>
    <m/>
    <s v="TSB"/>
    <s v="Cash to bank"/>
    <m/>
    <m/>
    <x v="2"/>
    <n v="870"/>
  </r>
  <r>
    <d v="2025-01-04T00:00:00"/>
    <m/>
    <s v="Petty Cash"/>
    <s v="Transfer to petty cash"/>
    <m/>
    <m/>
    <x v="6"/>
    <n v="41"/>
  </r>
  <r>
    <m/>
    <m/>
    <m/>
    <m/>
    <m/>
    <m/>
    <x v="7"/>
    <m/>
  </r>
  <r>
    <m/>
    <m/>
    <m/>
    <m/>
    <m/>
    <m/>
    <x v="7"/>
    <m/>
  </r>
  <r>
    <m/>
    <m/>
    <m/>
    <m/>
    <m/>
    <m/>
    <x v="7"/>
    <m/>
  </r>
  <r>
    <m/>
    <m/>
    <m/>
    <m/>
    <m/>
    <m/>
    <x v="7"/>
    <m/>
  </r>
  <r>
    <m/>
    <m/>
    <m/>
    <m/>
    <m/>
    <m/>
    <x v="7"/>
    <m/>
  </r>
  <r>
    <m/>
    <m/>
    <m/>
    <m/>
    <m/>
    <m/>
    <x v="7"/>
    <m/>
  </r>
  <r>
    <m/>
    <m/>
    <m/>
    <m/>
    <m/>
    <m/>
    <x v="7"/>
    <m/>
  </r>
  <r>
    <m/>
    <m/>
    <m/>
    <m/>
    <m/>
    <m/>
    <x v="7"/>
    <m/>
  </r>
  <r>
    <m/>
    <m/>
    <m/>
    <m/>
    <m/>
    <m/>
    <x v="7"/>
    <m/>
  </r>
  <r>
    <m/>
    <m/>
    <m/>
    <m/>
    <m/>
    <m/>
    <x v="7"/>
    <m/>
  </r>
  <r>
    <m/>
    <m/>
    <m/>
    <m/>
    <m/>
    <m/>
    <x v="7"/>
    <m/>
  </r>
  <r>
    <m/>
    <m/>
    <m/>
    <m/>
    <m/>
    <m/>
    <x v="7"/>
    <m/>
  </r>
  <r>
    <m/>
    <m/>
    <m/>
    <m/>
    <m/>
    <m/>
    <x v="7"/>
    <m/>
  </r>
  <r>
    <m/>
    <m/>
    <m/>
    <m/>
    <m/>
    <m/>
    <x v="7"/>
    <m/>
  </r>
  <r>
    <m/>
    <m/>
    <m/>
    <m/>
    <m/>
    <m/>
    <x v="7"/>
    <m/>
  </r>
  <r>
    <m/>
    <m/>
    <m/>
    <m/>
    <m/>
    <m/>
    <x v="7"/>
    <m/>
  </r>
  <r>
    <m/>
    <m/>
    <m/>
    <m/>
    <m/>
    <m/>
    <x v="7"/>
    <m/>
  </r>
  <r>
    <m/>
    <m/>
    <m/>
    <m/>
    <m/>
    <m/>
    <x v="7"/>
    <m/>
  </r>
  <r>
    <m/>
    <m/>
    <m/>
    <m/>
    <m/>
    <m/>
    <x v="7"/>
    <m/>
  </r>
  <r>
    <m/>
    <m/>
    <m/>
    <m/>
    <m/>
    <m/>
    <x v="7"/>
    <m/>
  </r>
  <r>
    <m/>
    <m/>
    <m/>
    <m/>
    <m/>
    <m/>
    <x v="7"/>
    <m/>
  </r>
  <r>
    <m/>
    <m/>
    <m/>
    <m/>
    <m/>
    <m/>
    <x v="7"/>
    <m/>
  </r>
  <r>
    <m/>
    <m/>
    <m/>
    <m/>
    <m/>
    <m/>
    <x v="7"/>
    <m/>
  </r>
  <r>
    <m/>
    <m/>
    <m/>
    <m/>
    <m/>
    <m/>
    <x v="7"/>
    <m/>
  </r>
  <r>
    <m/>
    <m/>
    <m/>
    <m/>
    <m/>
    <m/>
    <x v="7"/>
    <m/>
  </r>
  <r>
    <m/>
    <m/>
    <m/>
    <m/>
    <m/>
    <m/>
    <x v="7"/>
    <m/>
  </r>
  <r>
    <m/>
    <m/>
    <m/>
    <m/>
    <m/>
    <m/>
    <x v="7"/>
    <m/>
  </r>
  <r>
    <m/>
    <m/>
    <m/>
    <m/>
    <m/>
    <m/>
    <x v="7"/>
    <m/>
  </r>
  <r>
    <m/>
    <m/>
    <m/>
    <m/>
    <m/>
    <m/>
    <x v="7"/>
    <m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9">
  <r>
    <d v="2024-08-17T00:00:00"/>
    <m/>
    <s v="Autumn Fayre"/>
    <m/>
    <x v="0"/>
    <n v="927.94"/>
  </r>
  <r>
    <d v="2024-09-08T00:00:00"/>
    <m/>
    <s v="Books/cards"/>
    <m/>
    <x v="1"/>
    <n v="13"/>
  </r>
  <r>
    <d v="2024-09-21T00:00:00"/>
    <m/>
    <s v="Book sales"/>
    <m/>
    <x v="1"/>
    <n v="11.05"/>
  </r>
  <r>
    <d v="2024-09-21T00:00:00"/>
    <m/>
    <s v="Café"/>
    <m/>
    <x v="0"/>
    <n v="160"/>
  </r>
  <r>
    <d v="2024-10-05T00:00:00"/>
    <m/>
    <s v="Whist"/>
    <m/>
    <x v="0"/>
    <n v="39"/>
  </r>
  <r>
    <d v="2024-09-28T00:00:00"/>
    <m/>
    <s v="Hall Hire"/>
    <m/>
    <x v="2"/>
    <n v="20"/>
  </r>
  <r>
    <d v="2024-10-19T00:00:00"/>
    <m/>
    <s v="Café"/>
    <m/>
    <x v="0"/>
    <n v="140"/>
  </r>
  <r>
    <d v="2024-10-19T00:00:00"/>
    <m/>
    <s v="Book sales"/>
    <m/>
    <x v="1"/>
    <n v="9.9"/>
  </r>
  <r>
    <d v="2024-11-01T00:00:00"/>
    <m/>
    <s v="Western Night"/>
    <s v="Ticket sales"/>
    <x v="0"/>
    <n v="436"/>
  </r>
  <r>
    <d v="2024-11-01T00:00:00"/>
    <s v="I6"/>
    <s v="Western Night"/>
    <s v="Sumup ticket sales"/>
    <x v="0"/>
    <n v="58.98"/>
  </r>
  <r>
    <d v="2024-11-09T00:00:00"/>
    <m/>
    <s v="Whist Night"/>
    <m/>
    <x v="0"/>
    <n v="39"/>
  </r>
  <r>
    <d v="2024-10-28T00:00:00"/>
    <s v="I5"/>
    <s v="Isla Primary School"/>
    <s v="Halloween Party"/>
    <x v="2"/>
    <n v="52.5"/>
  </r>
  <r>
    <d v="2024-11-09T00:00:00"/>
    <m/>
    <s v="Whist Night"/>
    <m/>
    <x v="0"/>
    <n v="143"/>
  </r>
  <r>
    <d v="2024-11-13T00:00:00"/>
    <s v="I4"/>
    <s v="SGDMG"/>
    <s v="Deer Management Hire"/>
    <x v="2"/>
    <n v="45"/>
  </r>
  <r>
    <d v="2024-11-16T00:00:00"/>
    <m/>
    <s v="Café"/>
    <m/>
    <x v="0"/>
    <n v="145.19999999999999"/>
  </r>
  <r>
    <d v="2024-11-16T00:00:00"/>
    <m/>
    <s v="Book sales"/>
    <m/>
    <x v="1"/>
    <n v="4"/>
  </r>
  <r>
    <d v="2024-11-25T00:00:00"/>
    <s v="I1"/>
    <s v="OVO Energy FIT"/>
    <m/>
    <x v="3"/>
    <n v="94.71"/>
  </r>
  <r>
    <d v="2024-12-01T00:00:00"/>
    <m/>
    <s v="Wreath Making"/>
    <m/>
    <x v="0"/>
    <n v="515"/>
  </r>
  <r>
    <d v="2024-12-12T00:00:00"/>
    <s v="I2"/>
    <s v="Fiona Mckenzie"/>
    <s v="Yoga"/>
    <x v="2"/>
    <n v="50"/>
  </r>
  <r>
    <d v="2024-12-20T00:00:00"/>
    <m/>
    <s v="Angus Council"/>
    <s v="Generator Grant"/>
    <x v="0"/>
    <n v="10000"/>
  </r>
  <r>
    <d v="2024-12-21T00:00:00"/>
    <m/>
    <s v="T Junction Café"/>
    <m/>
    <x v="0"/>
    <n v="177.1"/>
  </r>
  <r>
    <d v="2024-12-30T00:00:00"/>
    <s v="I3"/>
    <s v="Stephen Blakey"/>
    <s v="Hall Hire"/>
    <x v="2"/>
    <n v="30"/>
  </r>
  <r>
    <d v="2024-12-31T00:00:00"/>
    <m/>
    <s v="Amy Skea"/>
    <s v="Hogmanay Event"/>
    <x v="0"/>
    <n v="75"/>
  </r>
  <r>
    <d v="2025-01-01T00:00:00"/>
    <m/>
    <s v="Hogmanay Event"/>
    <s v="Tickets &amp; raffle"/>
    <x v="0"/>
    <n v="1036"/>
  </r>
  <r>
    <m/>
    <m/>
    <m/>
    <m/>
    <x v="4"/>
    <m/>
  </r>
  <r>
    <m/>
    <m/>
    <m/>
    <m/>
    <x v="4"/>
    <m/>
  </r>
  <r>
    <m/>
    <m/>
    <m/>
    <m/>
    <x v="4"/>
    <m/>
  </r>
  <r>
    <m/>
    <m/>
    <m/>
    <m/>
    <x v="4"/>
    <m/>
  </r>
  <r>
    <m/>
    <m/>
    <m/>
    <m/>
    <x v="4"/>
    <m/>
  </r>
  <r>
    <m/>
    <m/>
    <m/>
    <m/>
    <x v="4"/>
    <m/>
  </r>
  <r>
    <m/>
    <m/>
    <m/>
    <m/>
    <x v="4"/>
    <m/>
  </r>
  <r>
    <m/>
    <m/>
    <m/>
    <m/>
    <x v="4"/>
    <m/>
  </r>
  <r>
    <m/>
    <m/>
    <m/>
    <m/>
    <x v="4"/>
    <m/>
  </r>
  <r>
    <m/>
    <m/>
    <m/>
    <m/>
    <x v="4"/>
    <m/>
  </r>
  <r>
    <m/>
    <m/>
    <m/>
    <m/>
    <x v="4"/>
    <m/>
  </r>
  <r>
    <m/>
    <m/>
    <m/>
    <m/>
    <x v="4"/>
    <m/>
  </r>
  <r>
    <m/>
    <m/>
    <m/>
    <m/>
    <x v="4"/>
    <m/>
  </r>
  <r>
    <m/>
    <m/>
    <m/>
    <m/>
    <x v="4"/>
    <m/>
  </r>
  <r>
    <m/>
    <m/>
    <m/>
    <m/>
    <x v="4"/>
    <m/>
  </r>
  <r>
    <m/>
    <m/>
    <m/>
    <m/>
    <x v="4"/>
    <m/>
  </r>
  <r>
    <m/>
    <m/>
    <m/>
    <m/>
    <x v="4"/>
    <m/>
  </r>
  <r>
    <m/>
    <m/>
    <m/>
    <m/>
    <x v="4"/>
    <m/>
  </r>
  <r>
    <m/>
    <m/>
    <m/>
    <m/>
    <x v="4"/>
    <m/>
  </r>
  <r>
    <m/>
    <m/>
    <m/>
    <m/>
    <x v="4"/>
    <m/>
  </r>
  <r>
    <m/>
    <m/>
    <m/>
    <m/>
    <x v="4"/>
    <m/>
  </r>
  <r>
    <m/>
    <m/>
    <m/>
    <m/>
    <x v="4"/>
    <m/>
  </r>
  <r>
    <m/>
    <m/>
    <m/>
    <m/>
    <x v="4"/>
    <m/>
  </r>
  <r>
    <m/>
    <m/>
    <m/>
    <m/>
    <x v="4"/>
    <m/>
  </r>
  <r>
    <m/>
    <m/>
    <m/>
    <m/>
    <x v="4"/>
    <m/>
  </r>
  <r>
    <m/>
    <m/>
    <m/>
    <m/>
    <x v="4"/>
    <m/>
  </r>
  <r>
    <m/>
    <m/>
    <m/>
    <m/>
    <x v="4"/>
    <m/>
  </r>
  <r>
    <m/>
    <m/>
    <m/>
    <m/>
    <x v="4"/>
    <m/>
  </r>
  <r>
    <m/>
    <m/>
    <m/>
    <m/>
    <x v="4"/>
    <m/>
  </r>
  <r>
    <m/>
    <m/>
    <m/>
    <m/>
    <x v="4"/>
    <m/>
  </r>
  <r>
    <m/>
    <m/>
    <m/>
    <m/>
    <x v="4"/>
    <m/>
  </r>
  <r>
    <m/>
    <m/>
    <m/>
    <m/>
    <x v="4"/>
    <m/>
  </r>
  <r>
    <m/>
    <m/>
    <m/>
    <m/>
    <x v="4"/>
    <m/>
  </r>
  <r>
    <m/>
    <m/>
    <m/>
    <m/>
    <x v="4"/>
    <m/>
  </r>
  <r>
    <m/>
    <m/>
    <m/>
    <m/>
    <x v="4"/>
    <m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6">
  <r>
    <d v="2024-08-06T00:00:00"/>
    <s v="E67"/>
    <s v="Amazon"/>
    <s v="Café - Napkins/takeaway boxes"/>
    <s v="Autumn Fayre"/>
    <x v="0"/>
    <n v="37.47"/>
  </r>
  <r>
    <d v="2024-08-12T00:00:00"/>
    <s v="E68"/>
    <s v="Tesco"/>
    <s v="Coffee &amp; biscs"/>
    <s v="Autumn Fayre"/>
    <x v="0"/>
    <n v="22.2"/>
  </r>
  <r>
    <d v="2024-08-17T00:00:00"/>
    <s v="E68"/>
    <s v="Various"/>
    <s v="Food"/>
    <s v="Autumn Fayre"/>
    <x v="0"/>
    <n v="219.48"/>
  </r>
  <r>
    <d v="2024-08-15T00:00:00"/>
    <s v="E69"/>
    <s v="Next"/>
    <s v="Tablecloths"/>
    <s v="Autumn Fayre"/>
    <x v="1"/>
    <n v="168"/>
  </r>
  <r>
    <d v="2024-08-17T00:00:00"/>
    <s v="E70"/>
    <s v="Clegg"/>
    <s v="Ingredients"/>
    <s v="Autumn Fayre"/>
    <x v="0"/>
    <n v="12.35"/>
  </r>
  <r>
    <d v="2024-08-17T00:00:00"/>
    <m/>
    <s v="TSB"/>
    <s v="Cash to bank"/>
    <m/>
    <x v="2"/>
    <n v="800"/>
  </r>
  <r>
    <d v="2024-08-18T00:00:00"/>
    <s v="E71"/>
    <s v="Wyles"/>
    <s v="BBQ gas"/>
    <s v="Autumn Fayre"/>
    <x v="1"/>
    <n v="97.99"/>
  </r>
  <r>
    <d v="2024-09-02T00:00:00"/>
    <s v="E72"/>
    <s v="M Petrie"/>
    <s v="Cleaning"/>
    <m/>
    <x v="3"/>
    <n v="36"/>
  </r>
  <r>
    <d v="2024-09-02T00:00:00"/>
    <s v="E74"/>
    <s v="Tesco"/>
    <s v="Coffee"/>
    <s v="T Junction Café"/>
    <x v="0"/>
    <n v="14"/>
  </r>
  <r>
    <d v="2024-09-20T00:00:00"/>
    <s v="E73"/>
    <s v="Tesco"/>
    <s v="Printing paper"/>
    <m/>
    <x v="4"/>
    <n v="10"/>
  </r>
  <r>
    <d v="2024-10-07T00:00:00"/>
    <m/>
    <s v="Church"/>
    <s v="Donation"/>
    <m/>
    <x v="5"/>
    <n v="100"/>
  </r>
  <r>
    <d v="2024-09-24T00:00:00"/>
    <s v="E75"/>
    <s v="M Petrie"/>
    <s v="Cleaning"/>
    <m/>
    <x v="3"/>
    <n v="36"/>
  </r>
  <r>
    <d v="2024-11-01T00:00:00"/>
    <s v="E77"/>
    <s v="D McGowan"/>
    <s v="Meat"/>
    <s v="Western Night"/>
    <x v="0"/>
    <n v="25"/>
  </r>
  <r>
    <d v="2024-10-31T00:00:00"/>
    <s v="E76"/>
    <s v="M Petrie"/>
    <s v="Cleaning"/>
    <m/>
    <x v="3"/>
    <n v="36"/>
  </r>
  <r>
    <d v="2024-11-11T00:00:00"/>
    <s v="E78"/>
    <s v="Wyles"/>
    <s v="Food expenses"/>
    <s v="Western Night"/>
    <x v="0"/>
    <n v="26.72"/>
  </r>
  <r>
    <d v="2024-11-26T00:00:00"/>
    <m/>
    <s v="TBS"/>
    <s v="Cash to bank"/>
    <m/>
    <x v="2"/>
    <n v="240"/>
  </r>
  <r>
    <d v="2024-11-05T00:00:00"/>
    <m/>
    <s v="TSB"/>
    <s v="Cash to bank"/>
    <m/>
    <x v="2"/>
    <n v="600"/>
  </r>
  <r>
    <d v="2024-10-22T00:00:00"/>
    <s v="E1"/>
    <s v="Debbie McGowan"/>
    <s v="Wreath Making - Materials"/>
    <s v="Wreath Making"/>
    <x v="0"/>
    <n v="190"/>
  </r>
  <r>
    <d v="2024-12-03T00:00:00"/>
    <m/>
    <s v="Debbie McGowan"/>
    <s v="Noticeboard Installation"/>
    <m/>
    <x v="6"/>
    <n v="90"/>
  </r>
  <r>
    <d v="2024-12-15T00:00:00"/>
    <m/>
    <s v="TSB"/>
    <s v="Cash to bank"/>
    <m/>
    <x v="2"/>
    <n v="365"/>
  </r>
  <r>
    <d v="2024-12-21T00:00:00"/>
    <s v="E11"/>
    <s v="Pippa Clegg"/>
    <s v="Planting bulbs for hall"/>
    <m/>
    <x v="1"/>
    <n v="54"/>
  </r>
  <r>
    <d v="2024-12-21T00:00:00"/>
    <s v="E2"/>
    <s v="M Petrie"/>
    <s v="Hall cleaning"/>
    <m/>
    <x v="3"/>
    <n v="36"/>
  </r>
  <r>
    <d v="2025-01-01T00:00:00"/>
    <s v="E3"/>
    <s v="Stuart Anderson"/>
    <s v="Music/Performance"/>
    <s v="Hogmanay Event"/>
    <x v="0"/>
    <n v="200"/>
  </r>
  <r>
    <d v="2025-01-04T00:00:00"/>
    <m/>
    <s v="TSB"/>
    <s v="Cash to bank"/>
    <m/>
    <x v="2"/>
    <n v="870"/>
  </r>
  <r>
    <d v="2025-01-06T00:00:00"/>
    <s v="E8"/>
    <s v="M Petrie"/>
    <s v="Cleaning"/>
    <m/>
    <x v="3"/>
    <n v="24"/>
  </r>
  <r>
    <d v="2025-02-03T00:00:00"/>
    <s v="E9"/>
    <s v="D McGowan"/>
    <s v="Food"/>
    <s v="Burns Night"/>
    <x v="0"/>
    <n v="167.15"/>
  </r>
  <r>
    <d v="2025-02-03T00:00:00"/>
    <s v="E10"/>
    <s v="M Mills"/>
    <s v="Food &amp; Napkins"/>
    <s v="Burns Night"/>
    <x v="0"/>
    <n v="88.79"/>
  </r>
  <r>
    <d v="2025-02-10T00:00:00"/>
    <m/>
    <s v="TSB"/>
    <s v="Cash to bank"/>
    <m/>
    <x v="2"/>
    <n v="550"/>
  </r>
  <r>
    <d v="2025-02-03T00:00:00"/>
    <s v="E12"/>
    <s v="M Petrie"/>
    <s v="Cleaning"/>
    <m/>
    <x v="3"/>
    <n v="36"/>
  </r>
  <r>
    <d v="2025-02-05T00:00:00"/>
    <s v="E13"/>
    <s v="P Channon"/>
    <s v="Coffee"/>
    <s v="T Junction Café"/>
    <x v="1"/>
    <n v="26.1"/>
  </r>
  <r>
    <d v="2025-01-31T00:00:00"/>
    <s v="E14"/>
    <s v="P Channon"/>
    <s v="Serviettes &amp; kitchen timer"/>
    <s v="T Junction Café"/>
    <x v="1"/>
    <n v="20.47"/>
  </r>
  <r>
    <d v="2025-03-03T00:00:00"/>
    <s v="E15"/>
    <s v="M Petrie"/>
    <s v="Cleaning"/>
    <m/>
    <x v="3"/>
    <n v="66"/>
  </r>
  <r>
    <d v="2025-03-13T00:00:00"/>
    <m/>
    <s v="TSB"/>
    <s v="Cash to bank"/>
    <m/>
    <x v="2"/>
    <n v="475"/>
  </r>
  <r>
    <d v="2025-03-24T00:00:00"/>
    <s v="E16"/>
    <s v="C Wyles"/>
    <s v="Ionos Domain Name Invoice"/>
    <s v="Website"/>
    <x v="7"/>
    <n v="19.2"/>
  </r>
  <r>
    <d v="2025-03-31T00:00:00"/>
    <s v="E17"/>
    <s v="M Petrie"/>
    <s v="Cleaning"/>
    <m/>
    <x v="3"/>
    <n v="36"/>
  </r>
  <r>
    <d v="2025-04-28T00:00:00"/>
    <s v="E18"/>
    <s v="M Petrie"/>
    <s v="Cleaning"/>
    <m/>
    <x v="3"/>
    <n v="54"/>
  </r>
  <r>
    <d v="2025-04-18T00:00:00"/>
    <s v="E19"/>
    <s v="P Channon"/>
    <s v="Dishwasher detergent"/>
    <m/>
    <x v="1"/>
    <n v="12"/>
  </r>
  <r>
    <d v="2025-04-20T00:00:00"/>
    <s v="E20"/>
    <s v="P Channon"/>
    <s v="Vacuum bags"/>
    <m/>
    <x v="1"/>
    <n v="11.75"/>
  </r>
  <r>
    <d v="2025-04-19T00:00:00"/>
    <s v="E21"/>
    <s v="P Channon"/>
    <s v="Coffee for café"/>
    <s v="T Junction Café"/>
    <x v="0"/>
    <n v="14"/>
  </r>
  <r>
    <d v="2025-04-22T00:00:00"/>
    <s v="E22"/>
    <s v="Acumen Business Services"/>
    <s v="Preparation of accounts to 31/07/24"/>
    <m/>
    <x v="8"/>
    <n v="50"/>
  </r>
  <r>
    <d v="2025-03-26T00:00:00"/>
    <s v="E23"/>
    <s v="Angus Council"/>
    <s v="Business Rates (net £0)"/>
    <m/>
    <x v="1"/>
    <n v="0"/>
  </r>
  <r>
    <d v="2025-03-13T00:00:00"/>
    <m/>
    <s v="TSB"/>
    <s v="Cash to bank"/>
    <m/>
    <x v="2"/>
    <n v="56.45"/>
  </r>
  <r>
    <d v="2025-05-10T00:00:00"/>
    <s v="E30"/>
    <s v="M Mills"/>
    <s v="Food"/>
    <s v="VE Day"/>
    <x v="0"/>
    <n v="93.23"/>
  </r>
  <r>
    <d v="2025-05-10T00:00:00"/>
    <s v="E31"/>
    <s v="P Channon"/>
    <s v="Food"/>
    <s v="VE Day"/>
    <x v="0"/>
    <n v="46.05"/>
  </r>
  <r>
    <d v="2025-05-10T00:00:00"/>
    <s v="E32"/>
    <s v="P Channon"/>
    <s v="Testing sumup"/>
    <s v="VE Day"/>
    <x v="1"/>
    <n v="10"/>
  </r>
  <r>
    <d v="2025-05-25T00:00:00"/>
    <m/>
    <s v="BoS"/>
    <s v="Cash to bank"/>
    <m/>
    <x v="2"/>
    <n v="560"/>
  </r>
  <r>
    <d v="2025-06-25T00:00:00"/>
    <m/>
    <s v="BoS"/>
    <s v="Cash to bank"/>
    <m/>
    <x v="2"/>
    <n v="460"/>
  </r>
  <r>
    <d v="2025-06-03T00:00:00"/>
    <s v="E34"/>
    <s v="M Petrie"/>
    <s v="Cleaning"/>
    <m/>
    <x v="3"/>
    <n v="60"/>
  </r>
  <r>
    <d v="2025-05-29T00:00:00"/>
    <s v="E35"/>
    <s v="P Channon"/>
    <s v="Cleaning material (Home Bargains)"/>
    <m/>
    <x v="1"/>
    <n v="6.11"/>
  </r>
  <r>
    <d v="2025-06-02T00:00:00"/>
    <s v="E36"/>
    <s v="P Channon"/>
    <s v="Cleaning material, toilet roll, kitchen towels"/>
    <m/>
    <x v="1"/>
    <n v="38.49"/>
  </r>
  <r>
    <d v="2025-07-01T00:00:00"/>
    <s v="E37a"/>
    <s v="M Petrie"/>
    <s v="Cleaning"/>
    <m/>
    <x v="3"/>
    <n v="36"/>
  </r>
  <r>
    <d v="2025-07-04T00:00:00"/>
    <s v="E38"/>
    <s v="P Channon"/>
    <s v="Coffee"/>
    <s v="T Junction Café"/>
    <x v="1"/>
    <n v="24"/>
  </r>
  <r>
    <d v="2025-07-28T00:00:00"/>
    <s v="E40"/>
    <s v="M Petrie"/>
    <s v="Cleaning"/>
    <m/>
    <x v="3"/>
    <n v="36"/>
  </r>
  <r>
    <d v="2025-07-03T00:00:00"/>
    <s v="E42"/>
    <s v="P Channon"/>
    <s v="Expenses for memorial service"/>
    <m/>
    <x v="0"/>
    <n v="48.89"/>
  </r>
  <r>
    <m/>
    <m/>
    <m/>
    <m/>
    <m/>
    <x v="9"/>
    <m/>
  </r>
  <r>
    <m/>
    <m/>
    <m/>
    <m/>
    <m/>
    <x v="9"/>
    <m/>
  </r>
</pivotCacheRecords>
</file>

<file path=xl/pivotCache/pivotCacheRecords4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9">
  <r>
    <d v="2024-08-17T00:00:00"/>
    <m/>
    <s v="Autumn Fayre"/>
    <m/>
    <x v="0"/>
    <n v="927.94"/>
  </r>
  <r>
    <d v="2024-09-08T00:00:00"/>
    <m/>
    <s v="Book sales"/>
    <m/>
    <x v="1"/>
    <n v="13"/>
  </r>
  <r>
    <d v="2024-09-21T00:00:00"/>
    <m/>
    <s v="Book sales"/>
    <m/>
    <x v="1"/>
    <n v="11.05"/>
  </r>
  <r>
    <d v="2024-09-21T00:00:00"/>
    <m/>
    <s v="T Junction Café"/>
    <m/>
    <x v="0"/>
    <n v="160"/>
  </r>
  <r>
    <d v="2024-10-05T00:00:00"/>
    <m/>
    <s v="Whist Night"/>
    <m/>
    <x v="0"/>
    <n v="39"/>
  </r>
  <r>
    <d v="2024-09-28T00:00:00"/>
    <m/>
    <s v="Private Hall Hire"/>
    <m/>
    <x v="2"/>
    <n v="20"/>
  </r>
  <r>
    <d v="2024-10-19T00:00:00"/>
    <m/>
    <s v="T Junction Café"/>
    <m/>
    <x v="0"/>
    <n v="140"/>
  </r>
  <r>
    <d v="2024-10-19T00:00:00"/>
    <m/>
    <s v="Book sales"/>
    <m/>
    <x v="1"/>
    <n v="9.9"/>
  </r>
  <r>
    <d v="2024-11-01T00:00:00"/>
    <m/>
    <s v="Western Night"/>
    <s v="Ticket sales"/>
    <x v="0"/>
    <n v="436"/>
  </r>
  <r>
    <d v="2024-11-09T00:00:00"/>
    <m/>
    <s v="Whist Night"/>
    <m/>
    <x v="0"/>
    <n v="73"/>
  </r>
  <r>
    <d v="2024-11-16T00:00:00"/>
    <m/>
    <s v="T Junction Café"/>
    <m/>
    <x v="0"/>
    <n v="145.19999999999999"/>
  </r>
  <r>
    <d v="2024-11-16T00:00:00"/>
    <m/>
    <s v="Book sales"/>
    <m/>
    <x v="1"/>
    <n v="4"/>
  </r>
  <r>
    <d v="2024-12-01T00:00:00"/>
    <m/>
    <s v="Wreath Making"/>
    <m/>
    <x v="0"/>
    <n v="515"/>
  </r>
  <r>
    <d v="2024-12-21T00:00:00"/>
    <m/>
    <s v="T Junction Café"/>
    <m/>
    <x v="0"/>
    <n v="177.1"/>
  </r>
  <r>
    <d v="2024-12-30T00:00:00"/>
    <s v="I3"/>
    <s v="Private Hall Hire"/>
    <s v="Hall Hire - Stephen Blakey"/>
    <x v="2"/>
    <n v="30"/>
  </r>
  <r>
    <d v="2025-01-01T00:00:00"/>
    <m/>
    <s v="Hogmanay Event"/>
    <s v="Tickets &amp; raffle"/>
    <x v="0"/>
    <n v="1036"/>
  </r>
  <r>
    <d v="2025-01-04T00:00:00"/>
    <m/>
    <s v="Whist Night"/>
    <m/>
    <x v="0"/>
    <n v="39"/>
  </r>
  <r>
    <d v="2025-01-04T00:00:00"/>
    <m/>
    <s v="Hogmanay Event"/>
    <s v="Bottle stall"/>
    <x v="0"/>
    <n v="5"/>
  </r>
  <r>
    <d v="2025-01-18T00:00:00"/>
    <m/>
    <s v="T Junction Café"/>
    <m/>
    <x v="0"/>
    <n v="166.82"/>
  </r>
  <r>
    <d v="2025-02-15T00:00:00"/>
    <m/>
    <s v="T Junction Café"/>
    <m/>
    <x v="0"/>
    <n v="131"/>
  </r>
  <r>
    <d v="2025-02-01T00:00:00"/>
    <m/>
    <s v="Burns Night"/>
    <m/>
    <x v="0"/>
    <n v="935"/>
  </r>
  <r>
    <d v="2025-02-08T00:00:00"/>
    <m/>
    <s v="Whist Night"/>
    <m/>
    <x v="0"/>
    <n v="62"/>
  </r>
  <r>
    <d v="2025-03-01T00:00:00"/>
    <m/>
    <s v="Whist Night"/>
    <m/>
    <x v="0"/>
    <n v="39"/>
  </r>
  <r>
    <d v="2025-03-01T00:00:00"/>
    <m/>
    <s v="Private Hall Hire"/>
    <s v="Line Dancing"/>
    <x v="2"/>
    <n v="15"/>
  </r>
  <r>
    <d v="2025-03-15T00:00:00"/>
    <m/>
    <s v="Burns Night"/>
    <s v="McGowan"/>
    <x v="0"/>
    <n v="20"/>
  </r>
  <r>
    <d v="2025-03-15T00:00:00"/>
    <m/>
    <s v="T Junction Café"/>
    <m/>
    <x v="0"/>
    <n v="141.59"/>
  </r>
  <r>
    <d v="2025-03-15T00:00:00"/>
    <m/>
    <s v="Book sales"/>
    <m/>
    <x v="1"/>
    <n v="10.9"/>
  </r>
  <r>
    <d v="2025-02-14T00:00:00"/>
    <m/>
    <s v="Quiz Night"/>
    <s v="Raffle"/>
    <x v="0"/>
    <n v="51"/>
  </r>
  <r>
    <d v="2025-02-14T00:00:00"/>
    <m/>
    <s v="Quiz Night"/>
    <s v="Tickets"/>
    <x v="0"/>
    <n v="54"/>
  </r>
  <r>
    <d v="2025-03-22T00:00:00"/>
    <m/>
    <s v="Line Dancing"/>
    <m/>
    <x v="0"/>
    <n v="45"/>
  </r>
  <r>
    <d v="2025-03-15T00:00:00"/>
    <m/>
    <s v="T Junction Café"/>
    <m/>
    <x v="0"/>
    <n v="111"/>
  </r>
  <r>
    <d v="2025-03-15T00:00:00"/>
    <m/>
    <s v="Book sales"/>
    <m/>
    <x v="1"/>
    <n v="5"/>
  </r>
  <r>
    <d v="2025-04-19T00:00:00"/>
    <m/>
    <s v="T Junction Café"/>
    <m/>
    <x v="0"/>
    <n v="142"/>
  </r>
  <r>
    <d v="2025-04-19T00:00:00"/>
    <m/>
    <s v="Book sales"/>
    <m/>
    <x v="1"/>
    <n v="10.25"/>
  </r>
  <r>
    <d v="2025-05-10T00:00:00"/>
    <m/>
    <s v="VE Day"/>
    <m/>
    <x v="0"/>
    <n v="400"/>
  </r>
  <r>
    <d v="2025-05-17T00:00:00"/>
    <m/>
    <s v="T Junction Café"/>
    <m/>
    <x v="0"/>
    <n v="162"/>
  </r>
  <r>
    <d v="2025-05-17T00:00:00"/>
    <m/>
    <s v="Book sales"/>
    <m/>
    <x v="1"/>
    <n v="11.3"/>
  </r>
  <r>
    <d v="2026-06-06T00:00:00"/>
    <m/>
    <s v="Curry Night"/>
    <m/>
    <x v="0"/>
    <n v="451.5"/>
  </r>
  <r>
    <d v="2025-06-17T00:00:00"/>
    <s v="I15"/>
    <s v="Donations"/>
    <s v="Max Rance"/>
    <x v="1"/>
    <n v="20"/>
  </r>
  <r>
    <d v="2025-06-21T00:00:00"/>
    <m/>
    <s v="T Junction Café"/>
    <m/>
    <x v="0"/>
    <n v="169.5"/>
  </r>
  <r>
    <d v="2025-04-05T00:00:00"/>
    <m/>
    <s v="Whist Night"/>
    <m/>
    <x v="0"/>
    <n v="67"/>
  </r>
  <r>
    <d v="2025-07-19T00:00:00"/>
    <m/>
    <s v="T Junction Café"/>
    <m/>
    <x v="0"/>
    <n v="131.69999999999999"/>
  </r>
  <r>
    <m/>
    <m/>
    <m/>
    <m/>
    <x v="3"/>
    <m/>
  </r>
  <r>
    <m/>
    <m/>
    <m/>
    <m/>
    <x v="3"/>
    <m/>
  </r>
  <r>
    <m/>
    <m/>
    <m/>
    <m/>
    <x v="3"/>
    <m/>
  </r>
  <r>
    <m/>
    <m/>
    <m/>
    <m/>
    <x v="3"/>
    <m/>
  </r>
  <r>
    <m/>
    <m/>
    <m/>
    <m/>
    <x v="3"/>
    <m/>
  </r>
  <r>
    <m/>
    <m/>
    <m/>
    <m/>
    <x v="3"/>
    <m/>
  </r>
  <r>
    <m/>
    <m/>
    <m/>
    <m/>
    <x v="3"/>
    <m/>
  </r>
  <r>
    <m/>
    <m/>
    <m/>
    <m/>
    <x v="3"/>
    <m/>
  </r>
  <r>
    <m/>
    <m/>
    <m/>
    <m/>
    <x v="3"/>
    <m/>
  </r>
  <r>
    <m/>
    <m/>
    <m/>
    <m/>
    <x v="3"/>
    <m/>
  </r>
  <r>
    <m/>
    <m/>
    <m/>
    <m/>
    <x v="3"/>
    <m/>
  </r>
  <r>
    <m/>
    <m/>
    <m/>
    <m/>
    <x v="3"/>
    <m/>
  </r>
  <r>
    <m/>
    <m/>
    <m/>
    <m/>
    <x v="3"/>
    <m/>
  </r>
  <r>
    <m/>
    <m/>
    <m/>
    <m/>
    <x v="3"/>
    <m/>
  </r>
  <r>
    <m/>
    <m/>
    <m/>
    <m/>
    <x v="3"/>
    <m/>
  </r>
  <r>
    <m/>
    <m/>
    <m/>
    <m/>
    <x v="3"/>
    <m/>
  </r>
  <r>
    <m/>
    <m/>
    <m/>
    <m/>
    <x v="3"/>
    <m/>
  </r>
</pivotCacheRecords>
</file>

<file path=xl/pivotCache/pivotCacheRecords5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3">
  <r>
    <x v="0"/>
    <n v="450"/>
  </r>
  <r>
    <x v="0"/>
    <n v="50"/>
  </r>
  <r>
    <x v="1"/>
    <n v="800"/>
  </r>
  <r>
    <x v="0"/>
    <n v="80"/>
  </r>
  <r>
    <x v="2"/>
    <n v="443.57"/>
  </r>
  <r>
    <x v="0"/>
    <n v="50"/>
  </r>
  <r>
    <x v="3"/>
    <n v="58.98"/>
  </r>
  <r>
    <x v="0"/>
    <n v="52.5"/>
  </r>
  <r>
    <x v="1"/>
    <n v="600"/>
  </r>
  <r>
    <x v="0"/>
    <n v="45"/>
  </r>
  <r>
    <x v="2"/>
    <n v="94.71"/>
  </r>
  <r>
    <x v="1"/>
    <n v="240"/>
  </r>
  <r>
    <x v="0"/>
    <n v="50"/>
  </r>
  <r>
    <x v="1"/>
    <n v="365"/>
  </r>
  <r>
    <x v="4"/>
    <n v="10000"/>
  </r>
  <r>
    <x v="3"/>
    <n v="75"/>
  </r>
  <r>
    <x v="1"/>
    <n v="870"/>
  </r>
  <r>
    <x v="3"/>
    <n v="35"/>
  </r>
  <r>
    <x v="0"/>
    <n v="75"/>
  </r>
  <r>
    <x v="1"/>
    <n v="550"/>
  </r>
  <r>
    <x v="0"/>
    <n v="70"/>
  </r>
  <r>
    <x v="0"/>
    <n v="95"/>
  </r>
  <r>
    <x v="1"/>
    <n v="475"/>
  </r>
  <r>
    <x v="1"/>
    <n v="56.45"/>
  </r>
  <r>
    <x v="4"/>
    <n v="4000"/>
  </r>
  <r>
    <x v="3"/>
    <n v="319.49"/>
  </r>
  <r>
    <x v="0"/>
    <n v="60"/>
  </r>
  <r>
    <x v="5"/>
    <n v="30"/>
  </r>
  <r>
    <x v="0"/>
    <n v="60"/>
  </r>
  <r>
    <x v="0"/>
    <n v="60"/>
  </r>
  <r>
    <x v="1"/>
    <n v="560"/>
  </r>
  <r>
    <x v="0"/>
    <n v="60"/>
  </r>
  <r>
    <x v="0"/>
    <n v="60"/>
  </r>
  <r>
    <x v="0"/>
    <n v="30"/>
  </r>
  <r>
    <x v="0"/>
    <n v="50"/>
  </r>
  <r>
    <x v="1"/>
    <n v="460"/>
  </r>
  <r>
    <x v="0"/>
    <n v="230"/>
  </r>
  <r>
    <x v="0"/>
    <n v="60"/>
  </r>
  <r>
    <x v="3"/>
    <n v="19.66"/>
  </r>
  <r>
    <x v="3"/>
    <n v="9.83"/>
  </r>
  <r>
    <x v="0"/>
    <n v="60"/>
  </r>
  <r>
    <x v="2"/>
    <n v="33.25"/>
  </r>
  <r>
    <x v="5"/>
    <n v="25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5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7E07F95-F45E-468A-B4DA-5DAED076C379}" name="PivotTable3" cacheId="3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Q6:R11" firstHeaderRow="1" firstDataRow="1" firstDataCol="1"/>
  <pivotFields count="6">
    <pivotField showAll="0"/>
    <pivotField showAll="0"/>
    <pivotField showAll="0"/>
    <pivotField showAll="0"/>
    <pivotField axis="axisRow" showAll="0">
      <items count="5">
        <item x="1"/>
        <item x="0"/>
        <item x="2"/>
        <item x="3"/>
        <item t="default"/>
      </items>
    </pivotField>
    <pivotField dataField="1" showAll="0"/>
  </pivotFields>
  <rowFields count="1">
    <field x="4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Sum of Amount £" fld="5" baseField="0" baseItem="0" numFmtId="4"/>
  </dataFields>
  <formats count="7">
    <format dxfId="9">
      <pivotArea type="all" dataOnly="0" outline="0" fieldPosition="0"/>
    </format>
    <format dxfId="8">
      <pivotArea outline="0" collapsedLevelsAreSubtotals="1" fieldPosition="0"/>
    </format>
    <format dxfId="7">
      <pivotArea field="4" type="button" dataOnly="0" labelOnly="1" outline="0" axis="axisRow" fieldPosition="0"/>
    </format>
    <format dxfId="6">
      <pivotArea dataOnly="0" labelOnly="1" fieldPosition="0">
        <references count="1">
          <reference field="4" count="0"/>
        </references>
      </pivotArea>
    </format>
    <format dxfId="5">
      <pivotArea dataOnly="0" labelOnly="1" grandRow="1" outline="0" fieldPosition="0"/>
    </format>
    <format dxfId="4">
      <pivotArea dataOnly="0" labelOnly="1" outline="0" axis="axisValues" fieldPosition="0"/>
    </format>
    <format dxfId="3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B3291B7-4658-4BE3-A059-21AAD886E2C4}" name="PivotTable4" cacheId="2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Q16:R27" firstHeaderRow="1" firstDataRow="1" firstDataCol="1"/>
  <pivotFields count="7">
    <pivotField showAll="0"/>
    <pivotField showAll="0"/>
    <pivotField showAll="0"/>
    <pivotField showAll="0"/>
    <pivotField showAll="0"/>
    <pivotField axis="axisRow" showAll="0">
      <items count="12">
        <item x="2"/>
        <item x="3"/>
        <item x="0"/>
        <item x="5"/>
        <item x="1"/>
        <item m="1" x="10"/>
        <item x="6"/>
        <item x="9"/>
        <item x="8"/>
        <item x="4"/>
        <item x="7"/>
        <item t="default"/>
      </items>
    </pivotField>
    <pivotField dataField="1" showAll="0"/>
  </pivotFields>
  <rowFields count="1">
    <field x="5"/>
  </rowFields>
  <rowItems count="11">
    <i>
      <x/>
    </i>
    <i>
      <x v="1"/>
    </i>
    <i>
      <x v="2"/>
    </i>
    <i>
      <x v="3"/>
    </i>
    <i>
      <x v="4"/>
    </i>
    <i>
      <x v="6"/>
    </i>
    <i>
      <x v="7"/>
    </i>
    <i>
      <x v="8"/>
    </i>
    <i>
      <x v="9"/>
    </i>
    <i>
      <x v="10"/>
    </i>
    <i t="grand">
      <x/>
    </i>
  </rowItems>
  <colItems count="1">
    <i/>
  </colItems>
  <dataFields count="1">
    <dataField name="Sum of Amount £" fld="6" baseField="0" baseItem="0" numFmtId="4"/>
  </dataFields>
  <formats count="11">
    <format dxfId="20">
      <pivotArea grandRow="1" outline="0" collapsedLevelsAreSubtotals="1" fieldPosition="0"/>
    </format>
    <format dxfId="19">
      <pivotArea dataOnly="0" labelOnly="1" grandRow="1" outline="0" fieldPosition="0"/>
    </format>
    <format dxfId="18">
      <pivotArea grandRow="1" outline="0" collapsedLevelsAreSubtotals="1" fieldPosition="0"/>
    </format>
    <format dxfId="17">
      <pivotArea grandRow="1" outline="0" collapsedLevelsAreSubtotals="1" fieldPosition="0"/>
    </format>
    <format dxfId="16">
      <pivotArea dataOnly="0" labelOnly="1" grandRow="1" outline="0" fieldPosition="0"/>
    </format>
    <format dxfId="15">
      <pivotArea collapsedLevelsAreSubtotals="1" fieldPosition="0">
        <references count="1">
          <reference field="5" count="0"/>
        </references>
      </pivotArea>
    </format>
    <format dxfId="14">
      <pivotArea field="5" type="button" dataOnly="0" labelOnly="1" outline="0" axis="axisRow" fieldPosition="0"/>
    </format>
    <format dxfId="13">
      <pivotArea dataOnly="0" labelOnly="1" fieldPosition="0">
        <references count="1">
          <reference field="5" count="0"/>
        </references>
      </pivotArea>
    </format>
    <format dxfId="12">
      <pivotArea dataOnly="0" labelOnly="1" outline="0" axis="axisValues" fieldPosition="0"/>
    </format>
    <format dxfId="11">
      <pivotArea outline="0" collapsedLevelsAreSubtotals="1" fieldPosition="0"/>
    </format>
    <format dxfId="10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5CA0938-92F0-4348-B385-71F5FF57D192}" name="PivotTable2" cacheId="4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B10" firstHeaderRow="1" firstDataRow="1" firstDataCol="1"/>
  <pivotFields count="2">
    <pivotField axis="axisRow" showAll="0">
      <items count="7">
        <item x="1"/>
        <item x="5"/>
        <item x="3"/>
        <item x="4"/>
        <item x="0"/>
        <item x="2"/>
        <item t="default"/>
      </items>
    </pivotField>
    <pivotField dataField="1" showAll="0"/>
  </pivotFields>
  <rowFields count="1">
    <field x="0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Items count="1">
    <i/>
  </colItems>
  <dataFields count="1">
    <dataField name="Sum of Amount £" fld="1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B0D8D41-E1A1-4C87-A9A1-C00D78E0AA55}" name="PivotTable2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T13:U22" firstHeaderRow="1" firstDataRow="1" firstDataCol="1"/>
  <pivotFields count="8">
    <pivotField showAll="0"/>
    <pivotField showAll="0"/>
    <pivotField showAll="0"/>
    <pivotField showAll="0"/>
    <pivotField showAll="0"/>
    <pivotField showAll="0"/>
    <pivotField axis="axisRow" showAll="0">
      <items count="9">
        <item x="2"/>
        <item x="3"/>
        <item x="0"/>
        <item x="4"/>
        <item x="1"/>
        <item x="6"/>
        <item x="5"/>
        <item x="7"/>
        <item t="default"/>
      </items>
    </pivotField>
    <pivotField dataField="1" showAll="0"/>
  </pivotFields>
  <rowFields count="1">
    <field x="6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rowItems>
  <colItems count="1">
    <i/>
  </colItems>
  <dataFields count="1">
    <dataField name="Sum of Amount £" fld="7" baseField="0" baseItem="0" numFmtId="4"/>
  </dataFields>
  <formats count="2">
    <format dxfId="1">
      <pivotArea outline="0" collapsedLevelsAreSubtotals="1" fieldPosition="0"/>
    </format>
    <format dxfId="0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F6EAEFD-9965-4956-9C71-C2405C6426F0}" name="PivotTable1" cacheId="1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T2:U8" firstHeaderRow="1" firstDataRow="1" firstDataCol="1"/>
  <pivotFields count="6">
    <pivotField showAll="0"/>
    <pivotField showAll="0"/>
    <pivotField showAll="0"/>
    <pivotField showAll="0"/>
    <pivotField axis="axisRow" showAll="0">
      <items count="6">
        <item x="1"/>
        <item x="0"/>
        <item x="2"/>
        <item x="3"/>
        <item x="4"/>
        <item t="default"/>
      </items>
    </pivotField>
    <pivotField dataField="1" showAll="0"/>
  </pivotFields>
  <rowFields count="1">
    <field x="4"/>
  </rowFields>
  <rowItems count="6">
    <i>
      <x/>
    </i>
    <i>
      <x v="1"/>
    </i>
    <i>
      <x v="2"/>
    </i>
    <i>
      <x v="3"/>
    </i>
    <i>
      <x v="4"/>
    </i>
    <i t="grand">
      <x/>
    </i>
  </rowItems>
  <colItems count="1">
    <i/>
  </colItems>
  <dataFields count="1">
    <dataField name="Sum of Amount £" fld="5" baseField="0" baseItem="0" numFmtId="4"/>
  </dataFields>
  <formats count="1">
    <format dxfId="2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ivotTable" Target="../pivotTables/pivotTable5.xml"/><Relationship Id="rId1" Type="http://schemas.openxmlformats.org/officeDocument/2006/relationships/pivotTable" Target="../pivotTables/pivot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61D1EC-401D-48D8-A632-9C9A6C18DA19}">
  <sheetPr>
    <pageSetUpPr fitToPage="1"/>
  </sheetPr>
  <dimension ref="A1:H65"/>
  <sheetViews>
    <sheetView tabSelected="1" topLeftCell="A6" zoomScaleNormal="100" workbookViewId="0">
      <selection activeCell="F9" sqref="F9:F11"/>
    </sheetView>
  </sheetViews>
  <sheetFormatPr defaultRowHeight="15" x14ac:dyDescent="0.25"/>
  <cols>
    <col min="1" max="1" width="40" customWidth="1"/>
    <col min="2" max="2" width="11.28515625" style="41" customWidth="1"/>
    <col min="3" max="3" width="10.7109375" style="41" customWidth="1"/>
    <col min="4" max="4" width="9.140625" style="41" customWidth="1"/>
    <col min="5" max="5" width="10.85546875" style="41" bestFit="1" customWidth="1"/>
    <col min="6" max="6" width="9.140625" style="41"/>
  </cols>
  <sheetData>
    <row r="1" spans="1:7" ht="15.75" x14ac:dyDescent="0.25">
      <c r="A1" s="81" t="s">
        <v>15</v>
      </c>
      <c r="B1" s="40"/>
    </row>
    <row r="2" spans="1:7" ht="15.75" x14ac:dyDescent="0.25">
      <c r="A2" s="81" t="s">
        <v>259</v>
      </c>
      <c r="B2" s="40"/>
      <c r="C2" s="78"/>
      <c r="D2" s="78"/>
    </row>
    <row r="3" spans="1:7" ht="60" x14ac:dyDescent="0.25">
      <c r="A3" s="73"/>
      <c r="B3" s="82" t="s">
        <v>255</v>
      </c>
      <c r="C3" s="82" t="s">
        <v>256</v>
      </c>
      <c r="D3" s="75" t="s">
        <v>155</v>
      </c>
      <c r="E3" s="75" t="s">
        <v>61</v>
      </c>
      <c r="F3" s="75" t="s">
        <v>260</v>
      </c>
    </row>
    <row r="4" spans="1:7" x14ac:dyDescent="0.25">
      <c r="A4" s="1" t="s">
        <v>16</v>
      </c>
      <c r="B4" s="83"/>
      <c r="C4" s="84"/>
    </row>
    <row r="5" spans="1:7" x14ac:dyDescent="0.25">
      <c r="A5" t="s">
        <v>17</v>
      </c>
      <c r="B5" s="85"/>
      <c r="C5" s="84"/>
    </row>
    <row r="6" spans="1:7" x14ac:dyDescent="0.25">
      <c r="A6" s="15" t="s">
        <v>18</v>
      </c>
      <c r="B6" s="84">
        <f>SUMIF('Petty Cash'!$E$4:$E$62,'Annual Accounts'!A6,'Petty Cash'!$F$4:$F$62)</f>
        <v>95.399999999999991</v>
      </c>
      <c r="C6" s="84">
        <f>SUMIF('Funds at Bank'!$E$5:$E$48,'Annual Accounts'!A6,'Funds at Bank'!$F$5:$F$48)</f>
        <v>280</v>
      </c>
      <c r="D6" s="41">
        <v>1</v>
      </c>
      <c r="E6" s="41">
        <f>B6+C6</f>
        <v>375.4</v>
      </c>
      <c r="F6" s="92">
        <v>799</v>
      </c>
    </row>
    <row r="7" spans="1:7" x14ac:dyDescent="0.25">
      <c r="A7" s="15" t="s">
        <v>19</v>
      </c>
      <c r="B7" s="84">
        <f>SUMIF('Petty Cash'!$E$4:$E$62,'Annual Accounts'!A7,'Petty Cash'!$F$4:$F$62)</f>
        <v>6973.35</v>
      </c>
      <c r="C7" s="84">
        <f>SUMIF('Funds at Bank'!$E$5:$E$48,'Annual Accounts'!A7,'Funds at Bank'!$F$5:$F$48)</f>
        <v>517.96</v>
      </c>
      <c r="E7" s="41">
        <f>B7+C7</f>
        <v>7491.31</v>
      </c>
      <c r="F7" s="91">
        <v>1442</v>
      </c>
      <c r="G7" s="41"/>
    </row>
    <row r="8" spans="1:7" x14ac:dyDescent="0.25">
      <c r="A8" t="s">
        <v>20</v>
      </c>
      <c r="B8" s="84"/>
      <c r="C8" s="84"/>
    </row>
    <row r="9" spans="1:7" x14ac:dyDescent="0.25">
      <c r="A9" s="15" t="s">
        <v>21</v>
      </c>
      <c r="B9" s="84">
        <f>SUMIF('Petty Cash'!$E$4:$E$62,'Annual Accounts'!A9,'Petty Cash'!$F$4:$F$62)</f>
        <v>65</v>
      </c>
      <c r="C9" s="84">
        <f>SUMIF('Funds at Bank'!$E$5:$E$48,'Annual Accounts'!A9,'Funds at Bank'!$F$5:$F$48)</f>
        <v>1747.5</v>
      </c>
      <c r="E9" s="41">
        <f t="shared" ref="E9:E11" si="0">B9+C9</f>
        <v>1812.5</v>
      </c>
      <c r="F9" s="41">
        <v>4379</v>
      </c>
    </row>
    <row r="10" spans="1:7" x14ac:dyDescent="0.25">
      <c r="A10" s="15" t="s">
        <v>22</v>
      </c>
      <c r="B10" s="84">
        <f>SUMIF('Petty Cash'!$E$4:$E$62,'Annual Accounts'!A10,'Petty Cash'!$F$4:$F$62)</f>
        <v>0</v>
      </c>
      <c r="C10" s="84">
        <f>SUMIF('Funds at Bank'!$E$5:$E$48,'Annual Accounts'!A10,'Funds at Bank'!$F$5:$F$48)</f>
        <v>571.53</v>
      </c>
      <c r="E10" s="41">
        <f t="shared" si="0"/>
        <v>571.53</v>
      </c>
      <c r="F10" s="41">
        <v>225</v>
      </c>
    </row>
    <row r="11" spans="1:7" x14ac:dyDescent="0.25">
      <c r="A11" s="15" t="s">
        <v>23</v>
      </c>
      <c r="B11" s="84">
        <f>SUMIF('Petty Cash'!$E$4:$E$62,'Annual Accounts'!A11,'Petty Cash'!$F$4:$F$62)</f>
        <v>0</v>
      </c>
      <c r="C11" s="84">
        <f>SUMIF('Funds at Bank'!$E$5:$E$48,'Annual Accounts'!A11,'Funds at Bank'!$F$5:$F$48)</f>
        <v>0</v>
      </c>
      <c r="E11" s="41">
        <f t="shared" si="0"/>
        <v>0</v>
      </c>
      <c r="F11" s="41">
        <v>0</v>
      </c>
    </row>
    <row r="12" spans="1:7" x14ac:dyDescent="0.25">
      <c r="A12" s="15" t="str">
        <f>Categories!E16</f>
        <v>Grants - Unrestricted</v>
      </c>
      <c r="B12" s="84">
        <v>0</v>
      </c>
      <c r="C12" s="84">
        <f>SUMIF('Funds at Bank'!$E$5:$E$48,'Annual Accounts'!A12,'Funds at Bank'!$F$5:$F$48)</f>
        <v>0</v>
      </c>
      <c r="E12" s="41">
        <v>0</v>
      </c>
    </row>
    <row r="13" spans="1:7" x14ac:dyDescent="0.25">
      <c r="A13" s="15" t="s">
        <v>257</v>
      </c>
      <c r="B13" s="84">
        <f>SUMIF('Petty Cash'!$E$4:$E$62,'Annual Accounts'!A13,'Petty Cash'!$F$4:$F$62)</f>
        <v>0</v>
      </c>
      <c r="C13" s="84">
        <f>SUMIF('Funds at Bank'!$E$5:$E$48,'Annual Accounts'!A13,'Funds at Bank'!$F$5:$F$48)</f>
        <v>14000</v>
      </c>
      <c r="D13" s="41">
        <v>2</v>
      </c>
      <c r="E13" s="41">
        <f t="shared" ref="E13" si="1">B13+C13</f>
        <v>14000</v>
      </c>
      <c r="F13" s="92">
        <v>2919</v>
      </c>
    </row>
    <row r="14" spans="1:7" x14ac:dyDescent="0.25">
      <c r="A14" t="s">
        <v>24</v>
      </c>
      <c r="B14" s="84"/>
      <c r="C14" s="84">
        <f>SUMIF('Funds at Bank'!$E$5:$E$48,'Annual Accounts'!A14,'Funds at Bank'!$F$5:$F$48)</f>
        <v>0</v>
      </c>
    </row>
    <row r="15" spans="1:7" x14ac:dyDescent="0.25">
      <c r="A15" s="15" t="s">
        <v>25</v>
      </c>
      <c r="B15" s="84">
        <f>SUMIF('Petty Cash'!$E$4:$E$62,'Annual Accounts'!A15,'Petty Cash'!$F$4:$F$62)</f>
        <v>0</v>
      </c>
      <c r="C15" s="84">
        <f>SUMIF('Funds at Bank'!$E$5:$E$48,'Annual Accounts'!A15,'Funds at Bank'!$F$5:$F$48)</f>
        <v>0</v>
      </c>
      <c r="E15" s="41">
        <f>B15+C15</f>
        <v>0</v>
      </c>
      <c r="F15" s="41">
        <v>0</v>
      </c>
    </row>
    <row r="16" spans="1:7" ht="15.75" thickBot="1" x14ac:dyDescent="0.3">
      <c r="A16" s="16" t="s">
        <v>26</v>
      </c>
      <c r="B16" s="86">
        <f>SUM(B6:B15)</f>
        <v>7133.75</v>
      </c>
      <c r="C16" s="86">
        <f>SUM(C6:C15)</f>
        <v>17116.989999999998</v>
      </c>
      <c r="D16" s="72"/>
      <c r="E16" s="72">
        <f>B16+C16</f>
        <v>24250.739999999998</v>
      </c>
      <c r="F16" s="72">
        <f>SUM(F5:F15)</f>
        <v>9764</v>
      </c>
    </row>
    <row r="17" spans="1:6" x14ac:dyDescent="0.25">
      <c r="A17" s="1"/>
      <c r="B17" s="83"/>
      <c r="C17" s="84"/>
    </row>
    <row r="18" spans="1:6" x14ac:dyDescent="0.25">
      <c r="A18" s="1" t="s">
        <v>27</v>
      </c>
      <c r="B18" s="83"/>
      <c r="C18" s="84"/>
    </row>
    <row r="19" spans="1:6" x14ac:dyDescent="0.25">
      <c r="A19" s="17" t="s">
        <v>28</v>
      </c>
      <c r="B19" s="85">
        <f>SUMIF('Petty Cash'!$M$4:$M$58,'Annual Accounts'!A19,'Petty Cash'!$N$4:$N$58)</f>
        <v>1205.33</v>
      </c>
      <c r="C19" s="84">
        <f>SUMIF('Funds at Bank'!$M$5:$M$48,'Annual Accounts'!A19,'Funds at Bank'!$N$5:$N$48)</f>
        <v>75.509999999999991</v>
      </c>
      <c r="E19" s="92">
        <f>B19+C19</f>
        <v>1280.8399999999999</v>
      </c>
      <c r="F19" s="92">
        <v>953</v>
      </c>
    </row>
    <row r="20" spans="1:6" x14ac:dyDescent="0.25">
      <c r="A20" t="s">
        <v>29</v>
      </c>
      <c r="B20" s="85"/>
      <c r="C20" s="84">
        <f>SUMIF('Funds at Bank'!$M$5:$M$48,'Annual Accounts'!A20,'Funds at Bank'!$N$5:$N$48)</f>
        <v>0</v>
      </c>
    </row>
    <row r="21" spans="1:6" x14ac:dyDescent="0.25">
      <c r="A21" s="15" t="s">
        <v>30</v>
      </c>
      <c r="B21" s="85">
        <f>SUMIF('Petty Cash'!$M$4:$M$58,'Annual Accounts'!A21,'Petty Cash'!$N$4:$N$58)</f>
        <v>0</v>
      </c>
      <c r="C21" s="84">
        <f>SUMIF('Funds at Bank'!$M$5:$M$48,'Annual Accounts'!A21,'Funds at Bank'!$N$5:$N$48)</f>
        <v>2244.1800000000003</v>
      </c>
      <c r="E21" s="41">
        <f t="shared" ref="E21:E38" si="2">B21+C21</f>
        <v>2244.1800000000003</v>
      </c>
      <c r="F21" s="41">
        <v>842</v>
      </c>
    </row>
    <row r="22" spans="1:6" x14ac:dyDescent="0.25">
      <c r="A22" s="15" t="s">
        <v>31</v>
      </c>
      <c r="B22" s="85">
        <f>SUMIF('Petty Cash'!$M$4:$M$58,'Annual Accounts'!A22,'Petty Cash'!$N$4:$N$58)</f>
        <v>0</v>
      </c>
      <c r="C22" s="84">
        <f>SUMIF('Funds at Bank'!$M$5:$M$48,'Annual Accounts'!A22,'Funds at Bank'!$N$5:$N$48)</f>
        <v>0</v>
      </c>
      <c r="E22" s="41">
        <f t="shared" si="2"/>
        <v>0</v>
      </c>
      <c r="F22" s="41">
        <v>0</v>
      </c>
    </row>
    <row r="23" spans="1:6" x14ac:dyDescent="0.25">
      <c r="A23" s="15" t="s">
        <v>32</v>
      </c>
      <c r="B23" s="85">
        <f>SUMIF('Petty Cash'!$M$4:$M$58,'Annual Accounts'!A23,'Petty Cash'!$N$4:$N$58)</f>
        <v>0</v>
      </c>
      <c r="C23" s="84">
        <f>SUMIF('Funds at Bank'!$M$5:$M$48,'Annual Accounts'!A23,'Funds at Bank'!$N$5:$N$48)</f>
        <v>688.32</v>
      </c>
      <c r="E23" s="41">
        <f t="shared" si="2"/>
        <v>688.32</v>
      </c>
      <c r="F23" s="41">
        <v>672</v>
      </c>
    </row>
    <row r="24" spans="1:6" x14ac:dyDescent="0.25">
      <c r="A24" s="15" t="s">
        <v>33</v>
      </c>
      <c r="B24" s="85">
        <f>SUMIF('Petty Cash'!$M$4:$M$58,'Annual Accounts'!A24,'Petty Cash'!$N$4:$N$58)</f>
        <v>90</v>
      </c>
      <c r="C24" s="84">
        <f>SUMIF('Funds at Bank'!$M$5:$M$48,'Annual Accounts'!A24,'Funds at Bank'!$N$5:$N$48)</f>
        <v>3211.67</v>
      </c>
      <c r="E24" s="41">
        <f t="shared" si="2"/>
        <v>3301.67</v>
      </c>
      <c r="F24" s="41">
        <v>618</v>
      </c>
    </row>
    <row r="25" spans="1:6" x14ac:dyDescent="0.25">
      <c r="A25" s="15" t="s">
        <v>34</v>
      </c>
      <c r="B25" s="85">
        <f>SUMIF('Petty Cash'!$M$4:$M$58,'Annual Accounts'!A25,'Petty Cash'!$N$4:$N$58)</f>
        <v>492</v>
      </c>
      <c r="C25" s="84">
        <f>SUMIF('Funds at Bank'!$M$5:$M$48,'Annual Accounts'!A25,'Funds at Bank'!$N$5:$N$48)</f>
        <v>310</v>
      </c>
      <c r="E25" s="41">
        <f t="shared" si="2"/>
        <v>802</v>
      </c>
      <c r="F25" s="41">
        <v>462</v>
      </c>
    </row>
    <row r="26" spans="1:6" x14ac:dyDescent="0.25">
      <c r="A26" s="15" t="s">
        <v>35</v>
      </c>
      <c r="B26" s="85">
        <f>SUMIF('Petty Cash'!$M$4:$M$58,'Annual Accounts'!A26,'Petty Cash'!$N$4:$N$58)</f>
        <v>10</v>
      </c>
      <c r="C26" s="84">
        <f>SUMIF('Funds at Bank'!$M$5:$M$48,'Annual Accounts'!A26,'Funds at Bank'!$N$5:$N$48)</f>
        <v>0</v>
      </c>
      <c r="E26" s="41">
        <f t="shared" si="2"/>
        <v>10</v>
      </c>
      <c r="F26" s="41">
        <v>524</v>
      </c>
    </row>
    <row r="27" spans="1:6" x14ac:dyDescent="0.25">
      <c r="A27" s="15" t="s">
        <v>129</v>
      </c>
      <c r="B27" s="85">
        <f>SUMIF('Petty Cash'!$M$4:$M$58,'Annual Accounts'!A27,'Petty Cash'!$N$4:$N$58)</f>
        <v>100</v>
      </c>
      <c r="C27" s="84">
        <f>SUMIF('Funds at Bank'!$M$5:$M$48,'Annual Accounts'!A27,'Funds at Bank'!$N$5:$N$48)</f>
        <v>0</v>
      </c>
      <c r="E27" s="92">
        <f t="shared" si="2"/>
        <v>100</v>
      </c>
      <c r="F27" s="41">
        <v>0</v>
      </c>
    </row>
    <row r="28" spans="1:6" x14ac:dyDescent="0.25">
      <c r="A28" s="15" t="s">
        <v>36</v>
      </c>
      <c r="B28" s="85">
        <f>SUMIF('Petty Cash'!$M$4:$M$58,'Annual Accounts'!A28,'Petty Cash'!$N$4:$N$58)</f>
        <v>0</v>
      </c>
      <c r="C28" s="84">
        <f>SUMIF('Funds at Bank'!$M$5:$M$48,'Annual Accounts'!A28,'Funds at Bank'!$N$5:$N$48)</f>
        <v>0</v>
      </c>
      <c r="E28" s="41">
        <f t="shared" si="2"/>
        <v>0</v>
      </c>
      <c r="F28" s="41">
        <v>0</v>
      </c>
    </row>
    <row r="29" spans="1:6" x14ac:dyDescent="0.25">
      <c r="A29" s="15" t="s">
        <v>37</v>
      </c>
      <c r="B29" s="85">
        <f>SUMIF('Petty Cash'!$M$4:$M$58,'Annual Accounts'!A29,'Petty Cash'!$N$4:$N$58)</f>
        <v>0</v>
      </c>
      <c r="C29" s="84">
        <f>SUMIF('Funds at Bank'!$M$5:$M$48,'Annual Accounts'!A29,'Funds at Bank'!$N$5:$N$48)</f>
        <v>87</v>
      </c>
      <c r="E29" s="41">
        <f t="shared" si="2"/>
        <v>87</v>
      </c>
      <c r="F29" s="41">
        <v>0</v>
      </c>
    </row>
    <row r="30" spans="1:6" x14ac:dyDescent="0.25">
      <c r="A30" s="15" t="s">
        <v>38</v>
      </c>
      <c r="B30" s="85">
        <f>SUMIF('Petty Cash'!$M$4:$M$58,'Annual Accounts'!A30,'Petty Cash'!$N$4:$N$58)</f>
        <v>468.91000000000008</v>
      </c>
      <c r="C30" s="84">
        <f>SUMIF('Funds at Bank'!$M$5:$M$48,'Annual Accounts'!A30,'Funds at Bank'!$N$5:$N$48)</f>
        <v>133.19999999999999</v>
      </c>
      <c r="D30" s="41">
        <v>3</v>
      </c>
      <c r="E30" s="41">
        <f t="shared" si="2"/>
        <v>602.11000000000013</v>
      </c>
      <c r="F30" s="41">
        <v>0</v>
      </c>
    </row>
    <row r="31" spans="1:6" x14ac:dyDescent="0.25">
      <c r="A31" s="15" t="str">
        <f>Categories!E16</f>
        <v>Grants - Unrestricted</v>
      </c>
      <c r="B31" s="85"/>
      <c r="C31" s="84">
        <f>SUMIF('Funds at Bank'!$M$5:$M$48,'Annual Accounts'!A31,'Funds at Bank'!$N$5:$N$48)</f>
        <v>0</v>
      </c>
      <c r="E31" s="41">
        <v>0</v>
      </c>
      <c r="F31" s="41">
        <v>0</v>
      </c>
    </row>
    <row r="32" spans="1:6" x14ac:dyDescent="0.25">
      <c r="A32" s="15" t="s">
        <v>257</v>
      </c>
      <c r="B32" s="85">
        <f>SUMIF('Petty Cash'!$M$4:$M$58,'Annual Accounts'!A32,'Petty Cash'!$N$4:$N$58)</f>
        <v>0</v>
      </c>
      <c r="C32" s="84">
        <f>SUMIF('Funds at Bank'!$M$5:$M$48,'Annual Accounts'!A32,'Funds at Bank'!$N$5:$N$48)</f>
        <v>14182</v>
      </c>
      <c r="D32" s="41">
        <v>2</v>
      </c>
      <c r="E32" s="41">
        <v>14000</v>
      </c>
      <c r="F32" s="41">
        <v>0</v>
      </c>
    </row>
    <row r="33" spans="1:6" x14ac:dyDescent="0.25">
      <c r="A33" s="15" t="s">
        <v>261</v>
      </c>
      <c r="B33" s="85">
        <f>SUMIF('Petty Cash'!$M$4:$M$58,'Annual Accounts'!A33,'Petty Cash'!$N$4:$N$58)</f>
        <v>0</v>
      </c>
      <c r="C33" s="84">
        <f>SUMIF('Funds at Bank'!$M$5:$M$48,'Annual Accounts'!A33,'Funds at Bank'!$N$5:$N$48)</f>
        <v>742.2</v>
      </c>
      <c r="E33" s="92">
        <f t="shared" ref="E32:E35" si="3">B33+C33</f>
        <v>742.2</v>
      </c>
      <c r="F33" s="92">
        <v>600</v>
      </c>
    </row>
    <row r="34" spans="1:6" x14ac:dyDescent="0.25">
      <c r="A34" s="15" t="s">
        <v>291</v>
      </c>
      <c r="B34" s="85">
        <f>SUMIF('Petty Cash'!$M$4:$M$58,'Annual Accounts'!A34,'Petty Cash'!$N$4:$N$58)</f>
        <v>0</v>
      </c>
      <c r="C34" s="84">
        <f>SUMIF('Funds at Bank'!$M$5:$M$48,'Annual Accounts'!A34,'Funds at Bank'!$N$5:$N$48)</f>
        <v>1451.12</v>
      </c>
      <c r="D34" s="41">
        <v>4</v>
      </c>
      <c r="E34" s="41">
        <v>1633</v>
      </c>
      <c r="F34" s="41">
        <v>0</v>
      </c>
    </row>
    <row r="35" spans="1:6" x14ac:dyDescent="0.25">
      <c r="A35" s="15" t="s">
        <v>297</v>
      </c>
      <c r="B35" s="85">
        <f>SUMIF('Petty Cash'!$M$4:$M$58,'Annual Accounts'!A35,'Petty Cash'!$N$4:$N$58)</f>
        <v>19.2</v>
      </c>
      <c r="C35" s="84">
        <f>SUMIF('Funds at Bank'!$M$5:$M$48,'Annual Accounts'!A35,'Funds at Bank'!$N$5:$N$48)</f>
        <v>500</v>
      </c>
      <c r="E35" s="41">
        <f t="shared" si="3"/>
        <v>519.20000000000005</v>
      </c>
      <c r="F35" s="41">
        <v>405</v>
      </c>
    </row>
    <row r="36" spans="1:6" x14ac:dyDescent="0.25">
      <c r="A36" s="15" t="s">
        <v>327</v>
      </c>
      <c r="B36" s="85"/>
      <c r="C36" s="84"/>
      <c r="F36" s="41">
        <v>312</v>
      </c>
    </row>
    <row r="37" spans="1:6" x14ac:dyDescent="0.25">
      <c r="A37" t="s">
        <v>39</v>
      </c>
      <c r="B37" s="85">
        <f>SUMIF(Accounts!$N$4:$N$61,A37,Accounts!$O$4:$O$61)</f>
        <v>0</v>
      </c>
      <c r="C37" s="84">
        <f>SUMIF('Funds at Bank'!$M$5:$M$48,'Annual Accounts'!A37,'Funds at Bank'!$N$5:$N$48)</f>
        <v>0</v>
      </c>
    </row>
    <row r="38" spans="1:6" x14ac:dyDescent="0.25">
      <c r="A38" s="15" t="s">
        <v>40</v>
      </c>
      <c r="B38" s="85">
        <f>SUMIF('Petty Cash'!$M$4:$M$58,'Annual Accounts'!A38,'Petty Cash'!$N$4:$N$58)</f>
        <v>50</v>
      </c>
      <c r="C38" s="84">
        <f>SUMIF('Funds at Bank'!$M$5:$M$48,'Annual Accounts'!A38,'Funds at Bank'!$N$5:$N$48)</f>
        <v>50</v>
      </c>
      <c r="E38" s="41">
        <f t="shared" si="2"/>
        <v>100</v>
      </c>
      <c r="F38" s="41">
        <v>0</v>
      </c>
    </row>
    <row r="39" spans="1:6" ht="15.75" thickBot="1" x14ac:dyDescent="0.3">
      <c r="A39" s="16" t="s">
        <v>41</v>
      </c>
      <c r="B39" s="86">
        <f>SUM(B19:B38)</f>
        <v>2435.4399999999996</v>
      </c>
      <c r="C39" s="86">
        <f t="shared" ref="C39:E39" si="4">SUM(C19:C38)</f>
        <v>23675.200000000001</v>
      </c>
      <c r="D39" s="72"/>
      <c r="E39" s="72">
        <f t="shared" si="4"/>
        <v>26110.520000000004</v>
      </c>
      <c r="F39" s="72">
        <f>SUM(F19:F38)</f>
        <v>5388</v>
      </c>
    </row>
    <row r="40" spans="1:6" x14ac:dyDescent="0.25">
      <c r="A40" s="1"/>
      <c r="B40" s="83"/>
      <c r="C40" s="84"/>
    </row>
    <row r="41" spans="1:6" ht="15.75" thickBot="1" x14ac:dyDescent="0.3">
      <c r="A41" s="16" t="s">
        <v>42</v>
      </c>
      <c r="B41" s="86">
        <f>B16-B39</f>
        <v>4698.3100000000004</v>
      </c>
      <c r="C41" s="86">
        <f t="shared" ref="C41:F41" si="5">C16-C39</f>
        <v>-6558.2100000000028</v>
      </c>
      <c r="D41" s="72"/>
      <c r="E41" s="72">
        <f t="shared" si="5"/>
        <v>-1859.7800000000061</v>
      </c>
      <c r="F41" s="72">
        <f t="shared" si="5"/>
        <v>4376</v>
      </c>
    </row>
    <row r="42" spans="1:6" x14ac:dyDescent="0.25">
      <c r="A42" t="s">
        <v>43</v>
      </c>
      <c r="B42" s="40"/>
    </row>
    <row r="46" spans="1:6" x14ac:dyDescent="0.25">
      <c r="A46" s="1" t="s">
        <v>262</v>
      </c>
    </row>
    <row r="47" spans="1:6" x14ac:dyDescent="0.25">
      <c r="A47" s="74" t="s">
        <v>263</v>
      </c>
      <c r="E47" s="41">
        <v>12377.5</v>
      </c>
    </row>
    <row r="48" spans="1:6" x14ac:dyDescent="0.25">
      <c r="A48" s="74" t="s">
        <v>83</v>
      </c>
      <c r="E48" s="41">
        <v>525</v>
      </c>
    </row>
    <row r="49" spans="1:8" x14ac:dyDescent="0.25">
      <c r="A49" s="74" t="s">
        <v>254</v>
      </c>
      <c r="E49" s="76">
        <f>SUM(E47:E48)</f>
        <v>12902.5</v>
      </c>
    </row>
    <row r="50" spans="1:8" x14ac:dyDescent="0.25">
      <c r="A50" s="74" t="s">
        <v>264</v>
      </c>
      <c r="E50" s="41">
        <f>E41</f>
        <v>-1859.7800000000061</v>
      </c>
    </row>
    <row r="51" spans="1:8" ht="15.75" thickBot="1" x14ac:dyDescent="0.3">
      <c r="A51" s="39"/>
      <c r="B51" s="39"/>
      <c r="C51" s="39"/>
      <c r="D51" s="39"/>
      <c r="E51" s="72">
        <f>E49+E50</f>
        <v>11042.719999999994</v>
      </c>
    </row>
    <row r="53" spans="1:8" x14ac:dyDescent="0.25">
      <c r="A53" s="1" t="s">
        <v>265</v>
      </c>
    </row>
    <row r="54" spans="1:8" x14ac:dyDescent="0.25">
      <c r="A54" s="74" t="s">
        <v>263</v>
      </c>
      <c r="E54" s="41">
        <v>8848.93</v>
      </c>
    </row>
    <row r="55" spans="1:8" x14ac:dyDescent="0.25">
      <c r="A55" s="74" t="s">
        <v>266</v>
      </c>
      <c r="E55" s="41">
        <v>1946.81</v>
      </c>
    </row>
    <row r="56" spans="1:8" x14ac:dyDescent="0.25">
      <c r="A56" s="74" t="s">
        <v>83</v>
      </c>
      <c r="E56" s="41">
        <f>E57-(E54+E55)</f>
        <v>246.97999999999411</v>
      </c>
      <c r="H56" s="41"/>
    </row>
    <row r="57" spans="1:8" ht="15.75" thickBot="1" x14ac:dyDescent="0.3">
      <c r="E57" s="72">
        <f>E51</f>
        <v>11042.719999999994</v>
      </c>
    </row>
    <row r="61" spans="1:8" x14ac:dyDescent="0.25">
      <c r="A61" s="1" t="s">
        <v>276</v>
      </c>
    </row>
    <row r="62" spans="1:8" x14ac:dyDescent="0.25">
      <c r="A62" s="87" t="s">
        <v>277</v>
      </c>
      <c r="B62" s="87"/>
      <c r="C62" s="87"/>
      <c r="D62" s="87"/>
      <c r="E62" s="87"/>
      <c r="F62" s="87"/>
      <c r="G62" s="87"/>
      <c r="H62" s="87"/>
    </row>
    <row r="63" spans="1:8" ht="30" customHeight="1" x14ac:dyDescent="0.25">
      <c r="A63" s="87" t="s">
        <v>279</v>
      </c>
      <c r="B63" s="87"/>
      <c r="C63" s="87"/>
      <c r="D63" s="87"/>
      <c r="E63" s="87"/>
      <c r="F63" s="87"/>
      <c r="G63" s="87"/>
      <c r="H63" s="87"/>
    </row>
    <row r="64" spans="1:8" x14ac:dyDescent="0.25">
      <c r="A64" s="87" t="s">
        <v>296</v>
      </c>
      <c r="B64" s="87"/>
      <c r="C64" s="87"/>
      <c r="D64" s="87"/>
      <c r="E64" s="87"/>
      <c r="F64" s="87"/>
      <c r="G64" s="87"/>
      <c r="H64" s="87"/>
    </row>
    <row r="65" spans="1:8" x14ac:dyDescent="0.25">
      <c r="A65" s="87" t="s">
        <v>328</v>
      </c>
      <c r="B65" s="87"/>
      <c r="C65" s="87"/>
      <c r="D65" s="87"/>
      <c r="E65" s="87"/>
      <c r="F65" s="87"/>
      <c r="G65" s="87"/>
      <c r="H65" s="87"/>
    </row>
  </sheetData>
  <mergeCells count="4">
    <mergeCell ref="A62:H62"/>
    <mergeCell ref="A63:H63"/>
    <mergeCell ref="A64:H64"/>
    <mergeCell ref="A65:H65"/>
  </mergeCells>
  <pageMargins left="0.70866141732283472" right="0.70866141732283472" top="0.74803149606299213" bottom="0.74803149606299213" header="0.31496062992125984" footer="0.31496062992125984"/>
  <pageSetup paperSize="9" scale="74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83EB38-13D3-4C3D-97D8-65C844FF42E4}">
  <dimension ref="A1:K19"/>
  <sheetViews>
    <sheetView workbookViewId="0">
      <selection activeCell="L31" sqref="L31"/>
    </sheetView>
  </sheetViews>
  <sheetFormatPr defaultRowHeight="15" x14ac:dyDescent="0.25"/>
  <cols>
    <col min="1" max="1" width="22.7109375" bestFit="1" customWidth="1"/>
    <col min="2" max="2" width="9.140625" style="41" hidden="1" customWidth="1"/>
    <col min="3" max="5" width="9.140625" hidden="1" customWidth="1"/>
    <col min="6" max="7" width="11.5703125" customWidth="1"/>
    <col min="9" max="10" width="11.42578125" customWidth="1"/>
  </cols>
  <sheetData>
    <row r="1" spans="1:11" ht="18.75" x14ac:dyDescent="0.3">
      <c r="A1" s="2" t="s">
        <v>278</v>
      </c>
      <c r="B1" s="41" t="s">
        <v>83</v>
      </c>
      <c r="C1" t="s">
        <v>83</v>
      </c>
      <c r="D1" t="s">
        <v>269</v>
      </c>
      <c r="E1" t="s">
        <v>269</v>
      </c>
      <c r="F1" s="1" t="s">
        <v>272</v>
      </c>
      <c r="G1" s="1"/>
      <c r="H1" s="1"/>
      <c r="I1" s="1"/>
      <c r="J1" s="1"/>
      <c r="K1" s="1"/>
    </row>
    <row r="2" spans="1:11" x14ac:dyDescent="0.25">
      <c r="B2" s="41" t="s">
        <v>270</v>
      </c>
      <c r="C2" t="s">
        <v>271</v>
      </c>
      <c r="D2" t="s">
        <v>270</v>
      </c>
      <c r="E2" t="s">
        <v>271</v>
      </c>
      <c r="F2" s="88" t="s">
        <v>292</v>
      </c>
      <c r="G2" s="88"/>
      <c r="H2" s="1"/>
      <c r="I2" s="88" t="s">
        <v>273</v>
      </c>
      <c r="J2" s="88"/>
      <c r="K2" s="1"/>
    </row>
    <row r="3" spans="1:11" x14ac:dyDescent="0.25">
      <c r="A3" s="1"/>
      <c r="F3" s="79" t="s">
        <v>3</v>
      </c>
      <c r="G3" s="79" t="s">
        <v>4</v>
      </c>
      <c r="H3" s="1"/>
      <c r="I3" s="79" t="s">
        <v>3</v>
      </c>
      <c r="J3" s="79" t="s">
        <v>4</v>
      </c>
      <c r="K3" s="1"/>
    </row>
    <row r="4" spans="1:11" x14ac:dyDescent="0.25">
      <c r="A4" t="s">
        <v>62</v>
      </c>
      <c r="B4" s="41">
        <f>SUMIF('Petty Cash'!$C$4:$C$62,'Events Breakdown'!A4,'Petty Cash'!$F$4:$F$62)</f>
        <v>1777.9099999999999</v>
      </c>
      <c r="C4" s="41">
        <f>SUMIF('Petty Cash'!L4:L59,A4,'Petty Cash'!N4:N59)</f>
        <v>98.57</v>
      </c>
      <c r="D4" s="41">
        <f>SUMIF('Funds at Bank'!$D$5:$D$48,'Events Breakdown'!A4,'Funds at Bank'!$F$5:$F$48)</f>
        <v>0</v>
      </c>
      <c r="E4" s="41">
        <f>SUMIF('Funds at Bank'!K12:K28,A4,'Funds at Bank'!N12:N28)</f>
        <v>0</v>
      </c>
      <c r="F4" s="41">
        <f>B4+D4</f>
        <v>1777.9099999999999</v>
      </c>
      <c r="G4" s="41">
        <f>C4+E4</f>
        <v>98.57</v>
      </c>
      <c r="I4" s="41">
        <v>1382</v>
      </c>
      <c r="J4" s="41">
        <v>203</v>
      </c>
    </row>
    <row r="5" spans="1:11" x14ac:dyDescent="0.25">
      <c r="A5" t="s">
        <v>230</v>
      </c>
      <c r="B5" s="41">
        <f>SUMIF('Petty Cash'!$C$4:$C$62,'Events Breakdown'!A5,'Petty Cash'!$F$4:$F$62)</f>
        <v>451.5</v>
      </c>
      <c r="C5" s="41">
        <f>SUMIF('Petty Cash'!L6:L61,A5,'Petty Cash'!N6:N61)</f>
        <v>0</v>
      </c>
      <c r="D5" s="41">
        <f>SUMIF('Funds at Bank'!$D$5:$D$48,'Events Breakdown'!A5,'Funds at Bank'!$F$5:$F$48)</f>
        <v>19.66</v>
      </c>
      <c r="E5" s="41">
        <f>SUMIF('Funds at Bank'!K14:K30,A5,'Funds at Bank'!N14:N30)</f>
        <v>75.509999999999991</v>
      </c>
      <c r="F5" s="41">
        <f t="shared" ref="F5:F16" si="0">B5+D5</f>
        <v>471.16</v>
      </c>
      <c r="G5" s="41">
        <f t="shared" ref="G5:G14" si="1">C5+E5</f>
        <v>75.509999999999991</v>
      </c>
      <c r="I5" s="41">
        <v>287</v>
      </c>
      <c r="J5" s="41">
        <v>22</v>
      </c>
    </row>
    <row r="6" spans="1:11" x14ac:dyDescent="0.25">
      <c r="A6" t="s">
        <v>146</v>
      </c>
      <c r="B6" s="41">
        <f>SUMIF('Petty Cash'!$C$4:$C$62,'Events Breakdown'!A6,'Petty Cash'!$F$4:$F$62)</f>
        <v>955</v>
      </c>
      <c r="C6" s="41">
        <f>SUMIF('Petty Cash'!L7:L62,A6,'Petty Cash'!N7:N62)</f>
        <v>255.94</v>
      </c>
      <c r="D6" s="41">
        <f>SUMIF('Funds at Bank'!$D$5:$D$48,'Events Breakdown'!A6,'Funds at Bank'!$F$5:$F$48)</f>
        <v>869.49</v>
      </c>
      <c r="E6" s="41">
        <f>SUMIF('Funds at Bank'!K15:K31,A6,'Funds at Bank'!N15:N31)</f>
        <v>0</v>
      </c>
      <c r="F6" s="41">
        <f t="shared" si="0"/>
        <v>1824.49</v>
      </c>
      <c r="G6" s="41">
        <f t="shared" si="1"/>
        <v>255.94</v>
      </c>
      <c r="I6" s="41">
        <v>960</v>
      </c>
      <c r="J6" s="41">
        <v>362</v>
      </c>
    </row>
    <row r="7" spans="1:11" x14ac:dyDescent="0.25">
      <c r="A7" t="s">
        <v>69</v>
      </c>
      <c r="B7" s="41">
        <f>SUMIF('Petty Cash'!$C$4:$C$62,'Events Breakdown'!A7,'Petty Cash'!$F$4:$F$62)</f>
        <v>1041</v>
      </c>
      <c r="C7" s="41">
        <f>SUMIF('Petty Cash'!L9:L64,A7,'Petty Cash'!N9:N64)</f>
        <v>200</v>
      </c>
      <c r="D7" s="41">
        <f>SUMIF('Funds at Bank'!$D$5:$D$48,'Events Breakdown'!A7,'Funds at Bank'!$F$5:$F$48)</f>
        <v>980</v>
      </c>
      <c r="E7" s="41">
        <f>SUMIF('Funds at Bank'!K17:K33,A7,'Funds at Bank'!N17:N33)</f>
        <v>0</v>
      </c>
      <c r="F7" s="41">
        <f t="shared" si="0"/>
        <v>2021</v>
      </c>
      <c r="G7" s="41">
        <f t="shared" si="1"/>
        <v>200</v>
      </c>
      <c r="I7" s="41">
        <v>0</v>
      </c>
      <c r="J7" s="41">
        <v>0</v>
      </c>
    </row>
    <row r="8" spans="1:11" x14ac:dyDescent="0.25">
      <c r="A8" t="s">
        <v>156</v>
      </c>
      <c r="B8" s="41">
        <f>SUMIF('Petty Cash'!$C$4:$C$62,'Events Breakdown'!A8,'Petty Cash'!$F$4:$F$62)</f>
        <v>45</v>
      </c>
      <c r="C8" s="41">
        <f>SUMIF('Petty Cash'!L10:L65,A8,'Petty Cash'!N10:N65)</f>
        <v>0</v>
      </c>
      <c r="D8" s="41">
        <f>SUMIF('Funds at Bank'!$D$5:$D$48,'Events Breakdown'!A8,'Funds at Bank'!$F$5:$F$48)</f>
        <v>0</v>
      </c>
      <c r="E8" s="41">
        <f>SUMIF('Funds at Bank'!K18:K34,A8,'Funds at Bank'!N18:N34)</f>
        <v>0</v>
      </c>
      <c r="F8" s="41">
        <f t="shared" si="0"/>
        <v>45</v>
      </c>
      <c r="G8" s="41">
        <f t="shared" si="1"/>
        <v>0</v>
      </c>
      <c r="I8" s="41">
        <v>0</v>
      </c>
      <c r="J8" s="41">
        <v>0</v>
      </c>
    </row>
    <row r="9" spans="1:11" x14ac:dyDescent="0.25">
      <c r="A9" t="s">
        <v>159</v>
      </c>
      <c r="B9" s="41">
        <f>SUMIF('Petty Cash'!$C$4:$C$62,'Events Breakdown'!A9,'Petty Cash'!$F$4:$F$62)</f>
        <v>105</v>
      </c>
      <c r="C9" s="41">
        <f>SUMIF('Petty Cash'!L11:L66,A9,'Petty Cash'!N11:N66)</f>
        <v>0</v>
      </c>
      <c r="D9" s="41">
        <f>SUMIF('Funds at Bank'!$D$5:$D$48,'Events Breakdown'!A9,'Funds at Bank'!$F$5:$F$48)</f>
        <v>0</v>
      </c>
      <c r="E9" s="41">
        <f>SUMIF('Funds at Bank'!K20:K35,A9,'Funds at Bank'!N20:N35)</f>
        <v>0</v>
      </c>
      <c r="F9" s="41">
        <f t="shared" si="0"/>
        <v>105</v>
      </c>
      <c r="G9" s="41">
        <f t="shared" si="1"/>
        <v>0</v>
      </c>
      <c r="I9" s="41">
        <v>364</v>
      </c>
      <c r="J9" s="41">
        <v>56</v>
      </c>
    </row>
    <row r="10" spans="1:11" x14ac:dyDescent="0.25">
      <c r="A10" t="s">
        <v>221</v>
      </c>
      <c r="B10" s="41">
        <f>SUMIF('Petty Cash'!$C$4:$C$62,'Events Breakdown'!A10,'Petty Cash'!$F$4:$F$62)</f>
        <v>400</v>
      </c>
      <c r="C10" s="41">
        <f>SUMIF('Petty Cash'!L12:L67,A10,'Petty Cash'!N12:N67)</f>
        <v>149.28</v>
      </c>
      <c r="D10" s="41">
        <f>SUMIF('Funds at Bank'!$D$5:$D$48,'Events Breakdown'!A10,'Funds at Bank'!$F$5:$F$48)</f>
        <v>9.83</v>
      </c>
      <c r="E10" s="41">
        <f>SUMIF('Funds at Bank'!K21:K36,A10,'Funds at Bank'!N21:N36)</f>
        <v>0</v>
      </c>
      <c r="F10" s="41">
        <f t="shared" si="0"/>
        <v>409.83</v>
      </c>
      <c r="G10" s="41">
        <f t="shared" si="1"/>
        <v>149.28</v>
      </c>
      <c r="I10" s="41">
        <v>0</v>
      </c>
      <c r="J10" s="41">
        <v>0</v>
      </c>
    </row>
    <row r="11" spans="1:11" x14ac:dyDescent="0.25">
      <c r="A11" t="s">
        <v>10</v>
      </c>
      <c r="B11" s="41">
        <f>SUMIF('Petty Cash'!$C$4:$C$62,'Events Breakdown'!A11,'Petty Cash'!$F$4:$F$62)</f>
        <v>319</v>
      </c>
      <c r="C11" s="41">
        <f>SUMIF('Petty Cash'!L13:L68,A11,'Petty Cash'!N13:N68)</f>
        <v>0</v>
      </c>
      <c r="D11" s="41">
        <f>SUMIF('Funds at Bank'!$D$5:$D$48,'Events Breakdown'!A11,'Funds at Bank'!$F$5:$F$48)</f>
        <v>0</v>
      </c>
      <c r="E11" s="41">
        <f>SUMIF('Funds at Bank'!K22:K37,A11,'Funds at Bank'!N22:N37)</f>
        <v>0</v>
      </c>
      <c r="F11" s="41">
        <f t="shared" si="0"/>
        <v>319</v>
      </c>
      <c r="G11" s="41">
        <f t="shared" si="1"/>
        <v>0</v>
      </c>
      <c r="I11" s="41">
        <v>345</v>
      </c>
      <c r="J11" s="80">
        <v>0</v>
      </c>
    </row>
    <row r="12" spans="1:11" x14ac:dyDescent="0.25">
      <c r="A12" t="s">
        <v>93</v>
      </c>
      <c r="B12" s="41">
        <f>SUMIF('Petty Cash'!$C$4:$C$62,'Events Breakdown'!A12,'Petty Cash'!$F$4:$F$62)</f>
        <v>436</v>
      </c>
      <c r="C12" s="41">
        <f>SUMIF('Petty Cash'!L14:L69,A12,'Petty Cash'!N14:N69)</f>
        <v>51.72</v>
      </c>
      <c r="D12" s="41">
        <f>SUMIF('Funds at Bank'!$D$5:$D$48,'Events Breakdown'!A12,'Funds at Bank'!$F$5:$F$48)</f>
        <v>58.98</v>
      </c>
      <c r="E12" s="41">
        <f>SUMIF('Funds at Bank'!K23:K38,A12,'Funds at Bank'!N23:N38)</f>
        <v>0</v>
      </c>
      <c r="F12" s="41">
        <f t="shared" si="0"/>
        <v>494.98</v>
      </c>
      <c r="G12" s="41">
        <f t="shared" si="1"/>
        <v>51.72</v>
      </c>
      <c r="I12" s="41">
        <v>0</v>
      </c>
      <c r="J12" s="41">
        <v>0</v>
      </c>
    </row>
    <row r="13" spans="1:11" x14ac:dyDescent="0.25">
      <c r="A13" t="s">
        <v>11</v>
      </c>
      <c r="B13" s="41">
        <f>SUMIF('Petty Cash'!$C$4:$C$62,'Events Breakdown'!A13,'Petty Cash'!$F$4:$F$62)</f>
        <v>515</v>
      </c>
      <c r="C13" s="41">
        <f>SUMIF('Petty Cash'!L15:L70,A13,'Petty Cash'!N15:N70)</f>
        <v>190</v>
      </c>
      <c r="D13" s="41">
        <f>SUMIF('Funds at Bank'!$D$5:$D$48,'Events Breakdown'!A13,'Funds at Bank'!$F$5:$F$48)</f>
        <v>0</v>
      </c>
      <c r="E13" s="41">
        <f>SUMIF('Funds at Bank'!K24:K39,A13,'Funds at Bank'!N24:N39)</f>
        <v>0</v>
      </c>
      <c r="F13" s="41">
        <f t="shared" si="0"/>
        <v>515</v>
      </c>
      <c r="G13" s="41">
        <f t="shared" si="1"/>
        <v>190</v>
      </c>
      <c r="I13" s="41">
        <v>555</v>
      </c>
      <c r="J13" s="41">
        <v>141</v>
      </c>
    </row>
    <row r="14" spans="1:11" x14ac:dyDescent="0.25">
      <c r="A14" t="s">
        <v>105</v>
      </c>
      <c r="B14" s="41">
        <f>SUMIF('Petty Cash'!$C$4:$C$62,'Events Breakdown'!A14,'Petty Cash'!$F$4:$F$62)</f>
        <v>927.94</v>
      </c>
      <c r="C14" s="41">
        <f>SUMIF('Petty Cash'!L16:L71,A14,'Petty Cash'!N16:N71)</f>
        <v>0</v>
      </c>
      <c r="D14" s="41">
        <f>SUMIF('Funds at Bank'!$D$5:$D$48,'Events Breakdown'!A14,'Funds at Bank'!$F$5:$F$48)</f>
        <v>0</v>
      </c>
      <c r="E14" s="41">
        <f>SUMIF('Funds at Bank'!K25:K40,A14,'Funds at Bank'!N25:N40)</f>
        <v>0</v>
      </c>
      <c r="F14" s="41">
        <f t="shared" si="0"/>
        <v>927.94</v>
      </c>
      <c r="G14" s="41">
        <f t="shared" si="1"/>
        <v>0</v>
      </c>
      <c r="I14" s="41">
        <v>682</v>
      </c>
      <c r="J14" s="41">
        <v>133</v>
      </c>
    </row>
    <row r="15" spans="1:11" x14ac:dyDescent="0.25">
      <c r="A15" t="s">
        <v>274</v>
      </c>
      <c r="C15" s="41"/>
      <c r="D15" s="41"/>
      <c r="E15" s="41"/>
      <c r="F15" s="41">
        <v>0</v>
      </c>
      <c r="G15" s="41">
        <v>0</v>
      </c>
      <c r="I15" s="41">
        <v>422</v>
      </c>
      <c r="J15" s="41">
        <v>36</v>
      </c>
    </row>
    <row r="16" spans="1:11" ht="15.75" thickBot="1" x14ac:dyDescent="0.3">
      <c r="B16" s="41">
        <f>SUM(B4:B15)</f>
        <v>6973.35</v>
      </c>
      <c r="C16" s="41">
        <f>SUM(C4:C15)</f>
        <v>945.51</v>
      </c>
      <c r="D16" s="41">
        <f>SUM(D4:D15)</f>
        <v>1937.96</v>
      </c>
      <c r="E16" s="41">
        <f>SUM(E4:E15)</f>
        <v>75.509999999999991</v>
      </c>
      <c r="F16" s="77">
        <f t="shared" si="0"/>
        <v>8911.3100000000013</v>
      </c>
      <c r="G16" s="77">
        <f t="shared" ref="G16" si="2">C16</f>
        <v>945.51</v>
      </c>
      <c r="I16" s="77">
        <f>SUM(I4:I15)</f>
        <v>4997</v>
      </c>
      <c r="J16" s="77">
        <f>SUM(J4:J15)</f>
        <v>953</v>
      </c>
    </row>
    <row r="19" spans="1:10" x14ac:dyDescent="0.25">
      <c r="A19" t="s">
        <v>111</v>
      </c>
      <c r="B19" s="41">
        <f>SUMIF('Petty Cash'!$C$4:$C$62,'Events Breakdown'!A19,'Petty Cash'!$F$4:$F$62)</f>
        <v>75.399999999999991</v>
      </c>
      <c r="C19" s="41">
        <f>SUMIF('Petty Cash'!L5:L63,A19,'Petty Cash'!N5:N63)</f>
        <v>0</v>
      </c>
      <c r="D19" s="41">
        <f>SUMIF('Funds at Bank'!$D$5:$D$48,'Events Breakdown'!A19,'Funds at Bank'!$F$5:$F$48)</f>
        <v>0</v>
      </c>
      <c r="E19" s="41">
        <f>SUMIF('Funds at Bank'!K13:K29,A19,'Funds at Bank'!N13:N29)</f>
        <v>0</v>
      </c>
      <c r="F19" s="41">
        <f>B19+D19</f>
        <v>75.399999999999991</v>
      </c>
      <c r="G19" s="41">
        <f>C19+E19</f>
        <v>0</v>
      </c>
      <c r="I19">
        <v>49</v>
      </c>
      <c r="J19" s="38">
        <v>0</v>
      </c>
    </row>
  </sheetData>
  <mergeCells count="2">
    <mergeCell ref="F2:G2"/>
    <mergeCell ref="I2:J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E190B8-2989-4465-82CE-E4B17AF9505C}">
  <sheetPr>
    <pageSetUpPr fitToPage="1"/>
  </sheetPr>
  <dimension ref="A1:T64"/>
  <sheetViews>
    <sheetView zoomScale="55" zoomScaleNormal="55" workbookViewId="0">
      <selection activeCell="N14" sqref="N14"/>
    </sheetView>
  </sheetViews>
  <sheetFormatPr defaultRowHeight="15" x14ac:dyDescent="0.25"/>
  <cols>
    <col min="1" max="1" width="10.5703125" customWidth="1"/>
    <col min="2" max="2" width="5.42578125" customWidth="1"/>
    <col min="3" max="3" width="16.7109375" customWidth="1"/>
    <col min="4" max="4" width="24.85546875" customWidth="1"/>
    <col min="5" max="5" width="17.7109375" bestFit="1" customWidth="1"/>
    <col min="6" max="6" width="11.5703125" customWidth="1"/>
    <col min="7" max="7" width="3.28515625" customWidth="1"/>
    <col min="8" max="8" width="12.42578125" style="33" customWidth="1"/>
    <col min="9" max="9" width="5.42578125" style="12" customWidth="1"/>
    <col min="10" max="10" width="16.7109375" customWidth="1"/>
    <col min="11" max="12" width="24.85546875" customWidth="1"/>
    <col min="13" max="13" width="21.85546875" bestFit="1" customWidth="1"/>
    <col min="14" max="14" width="11" style="28" customWidth="1"/>
    <col min="17" max="17" width="19.85546875" bestFit="1" customWidth="1"/>
    <col min="18" max="18" width="22.28515625" bestFit="1" customWidth="1"/>
    <col min="20" max="20" width="10" bestFit="1" customWidth="1"/>
  </cols>
  <sheetData>
    <row r="1" spans="1:19" x14ac:dyDescent="0.25">
      <c r="A1" s="1" t="s">
        <v>59</v>
      </c>
    </row>
    <row r="2" spans="1:19" s="3" customFormat="1" ht="18.75" x14ac:dyDescent="0.3">
      <c r="A2" s="89" t="s">
        <v>3</v>
      </c>
      <c r="B2" s="89"/>
      <c r="C2" s="89"/>
      <c r="D2" s="89"/>
      <c r="E2" s="89"/>
      <c r="F2" s="89"/>
      <c r="G2" s="2"/>
      <c r="H2" s="90" t="s">
        <v>4</v>
      </c>
      <c r="I2" s="90"/>
      <c r="J2" s="90"/>
      <c r="K2" s="90"/>
      <c r="L2" s="90"/>
      <c r="M2" s="90"/>
      <c r="N2" s="90"/>
      <c r="Q2" s="1" t="s">
        <v>140</v>
      </c>
      <c r="R2" s="64">
        <v>525</v>
      </c>
      <c r="S2"/>
    </row>
    <row r="3" spans="1:19" s="49" customFormat="1" x14ac:dyDescent="0.25">
      <c r="A3" s="43" t="s">
        <v>0</v>
      </c>
      <c r="B3" s="43" t="s">
        <v>14</v>
      </c>
      <c r="C3" s="43" t="s">
        <v>1</v>
      </c>
      <c r="D3" s="43" t="s">
        <v>2</v>
      </c>
      <c r="E3" s="43" t="s">
        <v>8</v>
      </c>
      <c r="F3" s="43" t="s">
        <v>6</v>
      </c>
      <c r="G3" s="44"/>
      <c r="H3" s="45" t="s">
        <v>0</v>
      </c>
      <c r="I3" s="46" t="s">
        <v>14</v>
      </c>
      <c r="J3" s="47" t="s">
        <v>5</v>
      </c>
      <c r="K3" s="47" t="s">
        <v>2</v>
      </c>
      <c r="L3" s="47" t="s">
        <v>73</v>
      </c>
      <c r="M3" s="47" t="s">
        <v>8</v>
      </c>
      <c r="N3" s="48" t="s">
        <v>6</v>
      </c>
      <c r="S3"/>
    </row>
    <row r="4" spans="1:19" x14ac:dyDescent="0.25">
      <c r="A4" s="10">
        <v>45521</v>
      </c>
      <c r="B4" s="9"/>
      <c r="C4" s="9" t="s">
        <v>105</v>
      </c>
      <c r="D4" s="9"/>
      <c r="E4" s="9" t="s">
        <v>19</v>
      </c>
      <c r="F4" s="11">
        <v>927.94</v>
      </c>
      <c r="G4" s="1"/>
      <c r="H4" s="42">
        <v>45510</v>
      </c>
      <c r="I4" s="14" t="s">
        <v>311</v>
      </c>
      <c r="J4" s="5" t="s">
        <v>112</v>
      </c>
      <c r="K4" s="5" t="s">
        <v>113</v>
      </c>
      <c r="L4" s="5" t="s">
        <v>105</v>
      </c>
      <c r="M4" s="5" t="s">
        <v>48</v>
      </c>
      <c r="N4" s="30">
        <v>37.47</v>
      </c>
    </row>
    <row r="5" spans="1:19" ht="18.75" x14ac:dyDescent="0.3">
      <c r="A5" s="10">
        <v>45543</v>
      </c>
      <c r="B5" s="9"/>
      <c r="C5" s="9" t="s">
        <v>111</v>
      </c>
      <c r="D5" s="9"/>
      <c r="E5" s="9" t="s">
        <v>18</v>
      </c>
      <c r="F5" s="11">
        <v>13</v>
      </c>
      <c r="G5" s="1"/>
      <c r="H5" s="42">
        <v>45516</v>
      </c>
      <c r="I5" s="14" t="s">
        <v>312</v>
      </c>
      <c r="J5" s="5" t="s">
        <v>114</v>
      </c>
      <c r="K5" s="5" t="s">
        <v>115</v>
      </c>
      <c r="L5" s="5" t="s">
        <v>105</v>
      </c>
      <c r="M5" s="5" t="s">
        <v>48</v>
      </c>
      <c r="N5" s="30">
        <v>22.2</v>
      </c>
      <c r="Q5" s="61" t="s">
        <v>142</v>
      </c>
      <c r="R5" s="60"/>
    </row>
    <row r="6" spans="1:19" x14ac:dyDescent="0.25">
      <c r="A6" s="10">
        <v>45556</v>
      </c>
      <c r="B6" s="9"/>
      <c r="C6" s="9" t="s">
        <v>111</v>
      </c>
      <c r="D6" s="9"/>
      <c r="E6" s="9" t="s">
        <v>18</v>
      </c>
      <c r="F6" s="11">
        <v>11.05</v>
      </c>
      <c r="G6" s="1"/>
      <c r="H6" s="42">
        <v>45521</v>
      </c>
      <c r="I6" s="14" t="s">
        <v>312</v>
      </c>
      <c r="J6" s="5" t="s">
        <v>116</v>
      </c>
      <c r="K6" s="5" t="s">
        <v>117</v>
      </c>
      <c r="L6" s="5" t="s">
        <v>105</v>
      </c>
      <c r="M6" s="5" t="s">
        <v>48</v>
      </c>
      <c r="N6" s="30">
        <v>219.48</v>
      </c>
      <c r="Q6" s="54" t="s">
        <v>135</v>
      </c>
      <c r="R6" s="54" t="s">
        <v>138</v>
      </c>
    </row>
    <row r="7" spans="1:19" x14ac:dyDescent="0.25">
      <c r="A7" s="10">
        <v>45556</v>
      </c>
      <c r="B7" s="9"/>
      <c r="C7" s="9" t="s">
        <v>62</v>
      </c>
      <c r="D7" s="9"/>
      <c r="E7" s="9" t="s">
        <v>19</v>
      </c>
      <c r="F7" s="11">
        <v>160</v>
      </c>
      <c r="G7" s="1"/>
      <c r="H7" s="42">
        <v>45519</v>
      </c>
      <c r="I7" s="14" t="s">
        <v>313</v>
      </c>
      <c r="J7" s="5" t="s">
        <v>118</v>
      </c>
      <c r="K7" s="5" t="s">
        <v>119</v>
      </c>
      <c r="L7" s="5" t="s">
        <v>105</v>
      </c>
      <c r="M7" s="5" t="s">
        <v>38</v>
      </c>
      <c r="N7" s="30">
        <v>168</v>
      </c>
      <c r="Q7" s="59" t="s">
        <v>18</v>
      </c>
      <c r="R7" s="62">
        <v>95.399999999999991</v>
      </c>
    </row>
    <row r="8" spans="1:19" x14ac:dyDescent="0.25">
      <c r="A8" s="10">
        <v>45570</v>
      </c>
      <c r="B8" s="9"/>
      <c r="C8" s="9" t="s">
        <v>10</v>
      </c>
      <c r="D8" s="9"/>
      <c r="E8" s="9" t="s">
        <v>19</v>
      </c>
      <c r="F8" s="11">
        <v>39</v>
      </c>
      <c r="G8" s="1"/>
      <c r="H8" s="42">
        <v>45521</v>
      </c>
      <c r="I8" s="14" t="s">
        <v>314</v>
      </c>
      <c r="J8" s="5" t="s">
        <v>120</v>
      </c>
      <c r="K8" s="5" t="s">
        <v>121</v>
      </c>
      <c r="L8" s="5" t="s">
        <v>105</v>
      </c>
      <c r="M8" s="5" t="s">
        <v>48</v>
      </c>
      <c r="N8" s="30">
        <v>12.35</v>
      </c>
      <c r="Q8" s="59" t="s">
        <v>19</v>
      </c>
      <c r="R8" s="62">
        <v>6973.35</v>
      </c>
    </row>
    <row r="9" spans="1:19" x14ac:dyDescent="0.25">
      <c r="A9" s="10">
        <v>45563</v>
      </c>
      <c r="B9" s="9"/>
      <c r="C9" s="9" t="s">
        <v>267</v>
      </c>
      <c r="D9" s="9"/>
      <c r="E9" s="9" t="s">
        <v>46</v>
      </c>
      <c r="F9" s="11">
        <v>20</v>
      </c>
      <c r="G9" s="1"/>
      <c r="H9" s="42">
        <v>45521</v>
      </c>
      <c r="I9" s="14"/>
      <c r="J9" s="5" t="s">
        <v>49</v>
      </c>
      <c r="K9" s="5" t="s">
        <v>58</v>
      </c>
      <c r="L9" s="5"/>
      <c r="M9" s="5" t="s">
        <v>60</v>
      </c>
      <c r="N9" s="30">
        <v>800</v>
      </c>
      <c r="Q9" s="59" t="s">
        <v>46</v>
      </c>
      <c r="R9" s="62">
        <v>65</v>
      </c>
    </row>
    <row r="10" spans="1:19" x14ac:dyDescent="0.25">
      <c r="A10" s="10">
        <v>45584</v>
      </c>
      <c r="B10" s="9"/>
      <c r="C10" s="9" t="s">
        <v>62</v>
      </c>
      <c r="D10" s="9"/>
      <c r="E10" s="9" t="s">
        <v>19</v>
      </c>
      <c r="F10" s="11">
        <v>140</v>
      </c>
      <c r="G10" s="1"/>
      <c r="H10" s="42">
        <v>45522</v>
      </c>
      <c r="I10" s="14" t="s">
        <v>315</v>
      </c>
      <c r="J10" s="5" t="s">
        <v>122</v>
      </c>
      <c r="K10" s="5" t="s">
        <v>123</v>
      </c>
      <c r="L10" s="5" t="s">
        <v>105</v>
      </c>
      <c r="M10" s="5" t="s">
        <v>38</v>
      </c>
      <c r="N10" s="30">
        <v>97.99</v>
      </c>
      <c r="Q10" s="59" t="s">
        <v>136</v>
      </c>
      <c r="R10" s="62"/>
    </row>
    <row r="11" spans="1:19" x14ac:dyDescent="0.25">
      <c r="A11" s="10">
        <v>45584</v>
      </c>
      <c r="B11" s="9"/>
      <c r="C11" s="9" t="s">
        <v>111</v>
      </c>
      <c r="D11" s="9"/>
      <c r="E11" s="9" t="s">
        <v>18</v>
      </c>
      <c r="F11" s="11">
        <v>9.9</v>
      </c>
      <c r="G11" s="1"/>
      <c r="H11" s="42">
        <v>45537</v>
      </c>
      <c r="I11" s="14" t="s">
        <v>316</v>
      </c>
      <c r="J11" s="5" t="s">
        <v>124</v>
      </c>
      <c r="K11" s="5" t="s">
        <v>125</v>
      </c>
      <c r="L11" s="5"/>
      <c r="M11" s="5" t="s">
        <v>34</v>
      </c>
      <c r="N11" s="30">
        <v>36</v>
      </c>
      <c r="Q11" s="59" t="s">
        <v>137</v>
      </c>
      <c r="R11" s="62">
        <v>7133.75</v>
      </c>
    </row>
    <row r="12" spans="1:19" x14ac:dyDescent="0.25">
      <c r="A12" s="10">
        <v>45597</v>
      </c>
      <c r="B12" s="9"/>
      <c r="C12" s="9" t="s">
        <v>93</v>
      </c>
      <c r="D12" s="9" t="s">
        <v>109</v>
      </c>
      <c r="E12" s="9" t="s">
        <v>19</v>
      </c>
      <c r="F12" s="11">
        <v>436</v>
      </c>
      <c r="G12" s="1"/>
      <c r="H12" s="42">
        <v>45537</v>
      </c>
      <c r="I12" s="14" t="s">
        <v>318</v>
      </c>
      <c r="J12" s="5" t="s">
        <v>114</v>
      </c>
      <c r="K12" s="5" t="s">
        <v>126</v>
      </c>
      <c r="L12" s="5" t="s">
        <v>62</v>
      </c>
      <c r="M12" s="5" t="s">
        <v>48</v>
      </c>
      <c r="N12" s="30">
        <v>14</v>
      </c>
      <c r="R12" s="18"/>
    </row>
    <row r="13" spans="1:19" x14ac:dyDescent="0.25">
      <c r="A13" s="10">
        <v>45605</v>
      </c>
      <c r="B13" s="9"/>
      <c r="C13" s="9" t="s">
        <v>10</v>
      </c>
      <c r="D13" s="9"/>
      <c r="E13" s="9" t="s">
        <v>19</v>
      </c>
      <c r="F13" s="11">
        <v>73</v>
      </c>
      <c r="G13" s="1"/>
      <c r="H13" s="42">
        <v>45555</v>
      </c>
      <c r="I13" s="14" t="s">
        <v>317</v>
      </c>
      <c r="J13" s="5" t="s">
        <v>114</v>
      </c>
      <c r="K13" s="5" t="s">
        <v>148</v>
      </c>
      <c r="L13" s="5"/>
      <c r="M13" s="5" t="s">
        <v>35</v>
      </c>
      <c r="N13" s="30">
        <v>10</v>
      </c>
      <c r="R13" s="18"/>
    </row>
    <row r="14" spans="1:19" x14ac:dyDescent="0.25">
      <c r="A14" s="10">
        <v>45612</v>
      </c>
      <c r="B14" s="10"/>
      <c r="C14" s="9" t="s">
        <v>62</v>
      </c>
      <c r="D14" s="9"/>
      <c r="E14" s="9" t="s">
        <v>19</v>
      </c>
      <c r="F14" s="11">
        <v>145.19999999999999</v>
      </c>
      <c r="G14" s="1"/>
      <c r="H14" s="42">
        <v>45572</v>
      </c>
      <c r="I14" s="14"/>
      <c r="J14" s="5" t="s">
        <v>128</v>
      </c>
      <c r="K14" s="5" t="s">
        <v>129</v>
      </c>
      <c r="L14" s="5"/>
      <c r="M14" s="5" t="s">
        <v>129</v>
      </c>
      <c r="N14" s="30">
        <v>100</v>
      </c>
      <c r="R14" s="18"/>
    </row>
    <row r="15" spans="1:19" x14ac:dyDescent="0.25">
      <c r="A15" s="10">
        <v>45612</v>
      </c>
      <c r="B15" s="10"/>
      <c r="C15" s="9" t="s">
        <v>111</v>
      </c>
      <c r="D15" s="9"/>
      <c r="E15" s="9" t="s">
        <v>18</v>
      </c>
      <c r="F15" s="11">
        <v>4</v>
      </c>
      <c r="G15" s="1"/>
      <c r="H15" s="42">
        <v>45559</v>
      </c>
      <c r="I15" s="14" t="s">
        <v>319</v>
      </c>
      <c r="J15" s="5" t="s">
        <v>124</v>
      </c>
      <c r="K15" s="5" t="s">
        <v>125</v>
      </c>
      <c r="L15" s="5"/>
      <c r="M15" s="5" t="s">
        <v>34</v>
      </c>
      <c r="N15" s="30">
        <v>36</v>
      </c>
      <c r="Q15" s="55" t="s">
        <v>141</v>
      </c>
      <c r="R15" s="63"/>
    </row>
    <row r="16" spans="1:19" x14ac:dyDescent="0.25">
      <c r="A16" s="10">
        <v>45627</v>
      </c>
      <c r="B16" s="10"/>
      <c r="C16" s="9" t="s">
        <v>11</v>
      </c>
      <c r="D16" s="9"/>
      <c r="E16" s="9" t="s">
        <v>19</v>
      </c>
      <c r="F16" s="11">
        <v>515</v>
      </c>
      <c r="G16" s="1"/>
      <c r="H16" s="42">
        <v>45597</v>
      </c>
      <c r="I16" s="14" t="s">
        <v>321</v>
      </c>
      <c r="J16" s="5" t="s">
        <v>130</v>
      </c>
      <c r="K16" s="5" t="s">
        <v>131</v>
      </c>
      <c r="L16" s="5" t="s">
        <v>93</v>
      </c>
      <c r="M16" s="5" t="s">
        <v>48</v>
      </c>
      <c r="N16" s="30">
        <v>25</v>
      </c>
      <c r="Q16" s="56" t="s">
        <v>135</v>
      </c>
      <c r="R16" s="63" t="s">
        <v>138</v>
      </c>
    </row>
    <row r="17" spans="1:20" x14ac:dyDescent="0.25">
      <c r="A17" s="10">
        <v>45647</v>
      </c>
      <c r="B17" s="10"/>
      <c r="C17" s="9" t="s">
        <v>62</v>
      </c>
      <c r="D17" s="9"/>
      <c r="E17" s="9" t="s">
        <v>19</v>
      </c>
      <c r="F17" s="11">
        <v>177.1</v>
      </c>
      <c r="G17" s="1"/>
      <c r="H17" s="42">
        <v>45596</v>
      </c>
      <c r="I17" s="14" t="s">
        <v>320</v>
      </c>
      <c r="J17" s="5" t="s">
        <v>124</v>
      </c>
      <c r="K17" s="5" t="s">
        <v>125</v>
      </c>
      <c r="L17" s="5"/>
      <c r="M17" s="5" t="s">
        <v>34</v>
      </c>
      <c r="N17" s="30">
        <v>36</v>
      </c>
      <c r="Q17" s="58" t="s">
        <v>60</v>
      </c>
      <c r="R17" s="63">
        <v>4976.45</v>
      </c>
    </row>
    <row r="18" spans="1:20" x14ac:dyDescent="0.25">
      <c r="A18" s="10">
        <v>45656</v>
      </c>
      <c r="B18" s="10" t="s">
        <v>70</v>
      </c>
      <c r="C18" s="9" t="s">
        <v>267</v>
      </c>
      <c r="D18" s="9" t="s">
        <v>268</v>
      </c>
      <c r="E18" s="9" t="s">
        <v>46</v>
      </c>
      <c r="F18" s="11">
        <v>30</v>
      </c>
      <c r="G18" s="1"/>
      <c r="H18" s="42">
        <v>45607</v>
      </c>
      <c r="I18" s="14" t="s">
        <v>322</v>
      </c>
      <c r="J18" s="5" t="s">
        <v>122</v>
      </c>
      <c r="K18" s="5" t="s">
        <v>132</v>
      </c>
      <c r="L18" s="5" t="s">
        <v>93</v>
      </c>
      <c r="M18" s="5" t="s">
        <v>48</v>
      </c>
      <c r="N18" s="30">
        <v>26.72</v>
      </c>
      <c r="Q18" s="58" t="s">
        <v>34</v>
      </c>
      <c r="R18" s="63">
        <v>492</v>
      </c>
    </row>
    <row r="19" spans="1:20" x14ac:dyDescent="0.25">
      <c r="A19" s="10">
        <v>45658</v>
      </c>
      <c r="B19" s="10"/>
      <c r="C19" s="9" t="s">
        <v>69</v>
      </c>
      <c r="D19" s="9" t="s">
        <v>76</v>
      </c>
      <c r="E19" s="9" t="s">
        <v>19</v>
      </c>
      <c r="F19" s="11">
        <v>1036</v>
      </c>
      <c r="G19" s="1"/>
      <c r="H19" s="42">
        <v>45622</v>
      </c>
      <c r="I19" s="14"/>
      <c r="J19" s="5" t="s">
        <v>49</v>
      </c>
      <c r="K19" s="5" t="s">
        <v>58</v>
      </c>
      <c r="L19" s="5"/>
      <c r="M19" s="5" t="s">
        <v>60</v>
      </c>
      <c r="N19" s="30">
        <v>240</v>
      </c>
      <c r="Q19" s="58" t="s">
        <v>48</v>
      </c>
      <c r="R19" s="63">
        <v>1205.33</v>
      </c>
    </row>
    <row r="20" spans="1:20" x14ac:dyDescent="0.25">
      <c r="A20" s="10">
        <v>45661</v>
      </c>
      <c r="B20" s="10"/>
      <c r="C20" s="9" t="s">
        <v>10</v>
      </c>
      <c r="D20" s="9"/>
      <c r="E20" s="9" t="s">
        <v>19</v>
      </c>
      <c r="F20" s="11">
        <v>39</v>
      </c>
      <c r="G20" s="1"/>
      <c r="H20" s="42">
        <v>45601</v>
      </c>
      <c r="I20" s="14"/>
      <c r="J20" s="5" t="s">
        <v>49</v>
      </c>
      <c r="K20" s="5" t="s">
        <v>58</v>
      </c>
      <c r="L20" s="5"/>
      <c r="M20" s="5" t="s">
        <v>60</v>
      </c>
      <c r="N20" s="37">
        <v>600</v>
      </c>
      <c r="Q20" s="58" t="s">
        <v>129</v>
      </c>
      <c r="R20" s="63">
        <v>100</v>
      </c>
    </row>
    <row r="21" spans="1:20" x14ac:dyDescent="0.25">
      <c r="A21" s="10">
        <v>45661</v>
      </c>
      <c r="B21" s="10"/>
      <c r="C21" s="9" t="s">
        <v>69</v>
      </c>
      <c r="D21" s="9" t="s">
        <v>143</v>
      </c>
      <c r="E21" s="9" t="s">
        <v>19</v>
      </c>
      <c r="F21" s="11">
        <v>5</v>
      </c>
      <c r="G21" s="1"/>
      <c r="H21" s="42">
        <v>45587</v>
      </c>
      <c r="I21" s="14" t="s">
        <v>53</v>
      </c>
      <c r="J21" s="5" t="s">
        <v>12</v>
      </c>
      <c r="K21" s="5" t="s">
        <v>103</v>
      </c>
      <c r="L21" s="5" t="s">
        <v>11</v>
      </c>
      <c r="M21" s="5" t="s">
        <v>48</v>
      </c>
      <c r="N21" s="37">
        <v>190</v>
      </c>
      <c r="Q21" s="58" t="s">
        <v>38</v>
      </c>
      <c r="R21" s="63">
        <v>468.91000000000008</v>
      </c>
    </row>
    <row r="22" spans="1:20" x14ac:dyDescent="0.25">
      <c r="A22" s="10">
        <v>45675</v>
      </c>
      <c r="B22" s="9"/>
      <c r="C22" s="9" t="s">
        <v>62</v>
      </c>
      <c r="D22" s="9"/>
      <c r="E22" s="9" t="s">
        <v>19</v>
      </c>
      <c r="F22" s="11">
        <v>166.82</v>
      </c>
      <c r="G22" s="1"/>
      <c r="H22" s="42">
        <v>45629</v>
      </c>
      <c r="I22" s="14"/>
      <c r="J22" s="5" t="s">
        <v>12</v>
      </c>
      <c r="K22" s="5" t="s">
        <v>104</v>
      </c>
      <c r="L22" s="5"/>
      <c r="M22" s="5" t="s">
        <v>33</v>
      </c>
      <c r="N22" s="37">
        <v>90</v>
      </c>
      <c r="Q22" s="58" t="s">
        <v>33</v>
      </c>
      <c r="R22" s="63">
        <v>90</v>
      </c>
    </row>
    <row r="23" spans="1:20" x14ac:dyDescent="0.25">
      <c r="A23" s="10">
        <v>45703</v>
      </c>
      <c r="B23" s="10"/>
      <c r="C23" s="9" t="s">
        <v>62</v>
      </c>
      <c r="D23" s="9"/>
      <c r="E23" s="9" t="s">
        <v>19</v>
      </c>
      <c r="F23" s="11">
        <v>131</v>
      </c>
      <c r="G23" s="1"/>
      <c r="H23" s="42">
        <v>45641</v>
      </c>
      <c r="I23" s="14"/>
      <c r="J23" s="5" t="s">
        <v>49</v>
      </c>
      <c r="K23" s="5" t="s">
        <v>58</v>
      </c>
      <c r="L23" s="5"/>
      <c r="M23" s="5" t="s">
        <v>60</v>
      </c>
      <c r="N23" s="37">
        <v>365</v>
      </c>
      <c r="Q23" s="58" t="s">
        <v>136</v>
      </c>
      <c r="R23" s="63"/>
    </row>
    <row r="24" spans="1:20" x14ac:dyDescent="0.25">
      <c r="A24" s="10">
        <v>45689</v>
      </c>
      <c r="B24" s="10"/>
      <c r="C24" s="9" t="s">
        <v>146</v>
      </c>
      <c r="D24" s="9"/>
      <c r="E24" s="9" t="s">
        <v>19</v>
      </c>
      <c r="F24" s="11">
        <v>935</v>
      </c>
      <c r="G24" s="1"/>
      <c r="H24" s="42">
        <v>45647</v>
      </c>
      <c r="I24" s="14" t="s">
        <v>153</v>
      </c>
      <c r="J24" s="5" t="s">
        <v>63</v>
      </c>
      <c r="K24" s="5" t="s">
        <v>64</v>
      </c>
      <c r="L24" s="5"/>
      <c r="M24" s="5" t="s">
        <v>38</v>
      </c>
      <c r="N24" s="37">
        <v>54</v>
      </c>
      <c r="Q24" s="58" t="s">
        <v>40</v>
      </c>
      <c r="R24" s="63">
        <v>50</v>
      </c>
    </row>
    <row r="25" spans="1:20" x14ac:dyDescent="0.25">
      <c r="A25" s="10">
        <v>45696</v>
      </c>
      <c r="B25" s="10"/>
      <c r="C25" s="9" t="s">
        <v>10</v>
      </c>
      <c r="D25" s="9"/>
      <c r="E25" s="9" t="s">
        <v>19</v>
      </c>
      <c r="F25" s="11">
        <v>62</v>
      </c>
      <c r="G25" s="1"/>
      <c r="H25" s="42">
        <v>45647</v>
      </c>
      <c r="I25" s="14" t="s">
        <v>66</v>
      </c>
      <c r="J25" s="5" t="s">
        <v>124</v>
      </c>
      <c r="K25" s="5" t="s">
        <v>65</v>
      </c>
      <c r="L25" s="5"/>
      <c r="M25" s="5" t="s">
        <v>34</v>
      </c>
      <c r="N25" s="37">
        <v>36</v>
      </c>
      <c r="Q25" s="58" t="s">
        <v>35</v>
      </c>
      <c r="R25" s="63">
        <v>10</v>
      </c>
    </row>
    <row r="26" spans="1:20" x14ac:dyDescent="0.25">
      <c r="A26" s="10">
        <v>45717</v>
      </c>
      <c r="B26" s="10"/>
      <c r="C26" s="9" t="s">
        <v>10</v>
      </c>
      <c r="D26" s="9"/>
      <c r="E26" s="9" t="s">
        <v>19</v>
      </c>
      <c r="F26" s="11">
        <v>39</v>
      </c>
      <c r="G26" s="1"/>
      <c r="H26" s="42">
        <v>45658</v>
      </c>
      <c r="I26" s="14" t="s">
        <v>78</v>
      </c>
      <c r="J26" s="5" t="s">
        <v>77</v>
      </c>
      <c r="K26" s="5" t="s">
        <v>102</v>
      </c>
      <c r="L26" s="5" t="s">
        <v>69</v>
      </c>
      <c r="M26" s="5" t="s">
        <v>48</v>
      </c>
      <c r="N26" s="37">
        <v>200</v>
      </c>
      <c r="Q26" s="58" t="s">
        <v>297</v>
      </c>
      <c r="R26" s="63">
        <v>19.2</v>
      </c>
      <c r="T26" s="18"/>
    </row>
    <row r="27" spans="1:20" x14ac:dyDescent="0.25">
      <c r="A27" s="10">
        <v>45717</v>
      </c>
      <c r="B27" s="10"/>
      <c r="C27" s="9" t="s">
        <v>267</v>
      </c>
      <c r="D27" s="9" t="s">
        <v>156</v>
      </c>
      <c r="E27" s="9" t="s">
        <v>46</v>
      </c>
      <c r="F27" s="11">
        <v>15</v>
      </c>
      <c r="G27" s="1"/>
      <c r="H27" s="42">
        <v>45661</v>
      </c>
      <c r="I27" s="14"/>
      <c r="J27" s="5" t="s">
        <v>49</v>
      </c>
      <c r="K27" s="5" t="s">
        <v>58</v>
      </c>
      <c r="L27" s="5"/>
      <c r="M27" s="5" t="s">
        <v>60</v>
      </c>
      <c r="N27" s="37">
        <v>870</v>
      </c>
      <c r="Q27" s="57" t="s">
        <v>137</v>
      </c>
      <c r="R27" s="63">
        <v>7411.8899999999994</v>
      </c>
    </row>
    <row r="28" spans="1:20" x14ac:dyDescent="0.25">
      <c r="A28" s="10">
        <v>45731</v>
      </c>
      <c r="B28" s="10"/>
      <c r="C28" s="9" t="s">
        <v>146</v>
      </c>
      <c r="D28" s="9" t="s">
        <v>157</v>
      </c>
      <c r="E28" s="9" t="s">
        <v>19</v>
      </c>
      <c r="F28" s="11">
        <v>20</v>
      </c>
      <c r="G28" s="1"/>
      <c r="H28" s="42">
        <v>45663</v>
      </c>
      <c r="I28" s="14" t="s">
        <v>147</v>
      </c>
      <c r="J28" s="5" t="s">
        <v>124</v>
      </c>
      <c r="K28" s="5" t="s">
        <v>125</v>
      </c>
      <c r="L28" s="5"/>
      <c r="M28" s="5" t="s">
        <v>34</v>
      </c>
      <c r="N28" s="37">
        <v>24</v>
      </c>
      <c r="Q28" s="68"/>
      <c r="R28" s="18"/>
    </row>
    <row r="29" spans="1:20" x14ac:dyDescent="0.25">
      <c r="A29" s="10">
        <v>45731</v>
      </c>
      <c r="B29" s="10"/>
      <c r="C29" s="9" t="s">
        <v>62</v>
      </c>
      <c r="D29" s="9"/>
      <c r="E29" s="9" t="s">
        <v>19</v>
      </c>
      <c r="F29" s="11">
        <v>141.59</v>
      </c>
      <c r="G29" s="1"/>
      <c r="H29" s="42">
        <v>45691</v>
      </c>
      <c r="I29" s="14" t="s">
        <v>149</v>
      </c>
      <c r="J29" s="5" t="s">
        <v>130</v>
      </c>
      <c r="K29" s="5" t="s">
        <v>117</v>
      </c>
      <c r="L29" s="5" t="s">
        <v>146</v>
      </c>
      <c r="M29" s="5" t="s">
        <v>48</v>
      </c>
      <c r="N29" s="37">
        <v>167.15</v>
      </c>
      <c r="Q29" s="68"/>
      <c r="R29" s="18"/>
    </row>
    <row r="30" spans="1:20" x14ac:dyDescent="0.25">
      <c r="A30" s="10">
        <v>45731</v>
      </c>
      <c r="B30" s="10"/>
      <c r="C30" s="9" t="s">
        <v>158</v>
      </c>
      <c r="D30" s="9"/>
      <c r="E30" s="9" t="s">
        <v>18</v>
      </c>
      <c r="F30" s="11">
        <v>10.9</v>
      </c>
      <c r="G30" s="1"/>
      <c r="H30" s="42">
        <v>45691</v>
      </c>
      <c r="I30" s="14" t="s">
        <v>150</v>
      </c>
      <c r="J30" s="5" t="s">
        <v>151</v>
      </c>
      <c r="K30" s="5" t="s">
        <v>152</v>
      </c>
      <c r="L30" s="5" t="s">
        <v>146</v>
      </c>
      <c r="M30" s="5" t="s">
        <v>48</v>
      </c>
      <c r="N30" s="37">
        <v>88.79</v>
      </c>
    </row>
    <row r="31" spans="1:20" x14ac:dyDescent="0.25">
      <c r="A31" s="10">
        <v>45702</v>
      </c>
      <c r="B31" s="10"/>
      <c r="C31" s="9" t="s">
        <v>159</v>
      </c>
      <c r="D31" s="9" t="s">
        <v>160</v>
      </c>
      <c r="E31" s="9" t="s">
        <v>19</v>
      </c>
      <c r="F31" s="11">
        <v>51</v>
      </c>
      <c r="G31" s="1"/>
      <c r="H31" s="42">
        <v>45698</v>
      </c>
      <c r="I31" s="14"/>
      <c r="J31" s="5" t="s">
        <v>49</v>
      </c>
      <c r="K31" s="5" t="s">
        <v>58</v>
      </c>
      <c r="L31" s="5"/>
      <c r="M31" s="5" t="s">
        <v>60</v>
      </c>
      <c r="N31" s="37">
        <v>550</v>
      </c>
    </row>
    <row r="32" spans="1:20" x14ac:dyDescent="0.25">
      <c r="A32" s="10">
        <v>45702</v>
      </c>
      <c r="B32" s="10"/>
      <c r="C32" s="9" t="s">
        <v>159</v>
      </c>
      <c r="D32" s="9" t="s">
        <v>161</v>
      </c>
      <c r="E32" s="9" t="s">
        <v>19</v>
      </c>
      <c r="F32" s="11">
        <v>54</v>
      </c>
      <c r="H32" s="42">
        <v>45691</v>
      </c>
      <c r="I32" s="14" t="s">
        <v>162</v>
      </c>
      <c r="J32" s="5" t="s">
        <v>124</v>
      </c>
      <c r="K32" s="5" t="s">
        <v>125</v>
      </c>
      <c r="L32" s="5"/>
      <c r="M32" s="5" t="s">
        <v>34</v>
      </c>
      <c r="N32" s="37">
        <v>36</v>
      </c>
    </row>
    <row r="33" spans="1:14" x14ac:dyDescent="0.25">
      <c r="A33" s="10">
        <v>45738</v>
      </c>
      <c r="B33" s="10"/>
      <c r="C33" s="9" t="s">
        <v>156</v>
      </c>
      <c r="D33" s="9"/>
      <c r="E33" s="9" t="s">
        <v>19</v>
      </c>
      <c r="F33" s="11">
        <v>45</v>
      </c>
      <c r="H33" s="42">
        <v>45693</v>
      </c>
      <c r="I33" s="14" t="s">
        <v>163</v>
      </c>
      <c r="J33" s="5" t="s">
        <v>165</v>
      </c>
      <c r="K33" s="5" t="s">
        <v>126</v>
      </c>
      <c r="L33" s="5" t="s">
        <v>62</v>
      </c>
      <c r="M33" s="5" t="s">
        <v>38</v>
      </c>
      <c r="N33" s="37">
        <v>26.1</v>
      </c>
    </row>
    <row r="34" spans="1:14" x14ac:dyDescent="0.25">
      <c r="A34" s="10">
        <v>45731</v>
      </c>
      <c r="B34" s="10"/>
      <c r="C34" s="9" t="s">
        <v>62</v>
      </c>
      <c r="D34" s="9"/>
      <c r="E34" s="9" t="s">
        <v>19</v>
      </c>
      <c r="F34" s="11">
        <v>111</v>
      </c>
      <c r="H34" s="42">
        <v>45688</v>
      </c>
      <c r="I34" s="14" t="s">
        <v>164</v>
      </c>
      <c r="J34" s="5" t="s">
        <v>165</v>
      </c>
      <c r="K34" s="5" t="s">
        <v>166</v>
      </c>
      <c r="L34" s="5" t="s">
        <v>62</v>
      </c>
      <c r="M34" s="5" t="s">
        <v>38</v>
      </c>
      <c r="N34" s="37">
        <v>20.47</v>
      </c>
    </row>
    <row r="35" spans="1:14" x14ac:dyDescent="0.25">
      <c r="A35" s="10">
        <v>45731</v>
      </c>
      <c r="B35" s="10"/>
      <c r="C35" s="9" t="s">
        <v>111</v>
      </c>
      <c r="D35" s="9"/>
      <c r="E35" s="9" t="s">
        <v>18</v>
      </c>
      <c r="F35" s="11">
        <v>5</v>
      </c>
      <c r="H35" s="42">
        <v>45719</v>
      </c>
      <c r="I35" s="14" t="s">
        <v>167</v>
      </c>
      <c r="J35" s="5" t="s">
        <v>124</v>
      </c>
      <c r="K35" s="5" t="s">
        <v>125</v>
      </c>
      <c r="L35" s="5"/>
      <c r="M35" s="5" t="s">
        <v>34</v>
      </c>
      <c r="N35" s="37">
        <v>66</v>
      </c>
    </row>
    <row r="36" spans="1:14" x14ac:dyDescent="0.25">
      <c r="A36" s="10">
        <v>45766</v>
      </c>
      <c r="B36" s="10"/>
      <c r="C36" s="9" t="s">
        <v>62</v>
      </c>
      <c r="D36" s="9"/>
      <c r="E36" s="9" t="s">
        <v>19</v>
      </c>
      <c r="F36" s="11">
        <v>142</v>
      </c>
      <c r="H36" s="42">
        <v>45729</v>
      </c>
      <c r="I36" s="14"/>
      <c r="J36" s="5" t="s">
        <v>49</v>
      </c>
      <c r="K36" s="5" t="s">
        <v>58</v>
      </c>
      <c r="L36" s="5"/>
      <c r="M36" s="5" t="s">
        <v>60</v>
      </c>
      <c r="N36" s="37">
        <v>475</v>
      </c>
    </row>
    <row r="37" spans="1:14" x14ac:dyDescent="0.25">
      <c r="A37" s="10">
        <v>45766</v>
      </c>
      <c r="B37" s="10"/>
      <c r="C37" s="9" t="s">
        <v>111</v>
      </c>
      <c r="D37" s="9"/>
      <c r="E37" s="9" t="s">
        <v>18</v>
      </c>
      <c r="F37" s="11">
        <v>10.25</v>
      </c>
      <c r="H37" s="42">
        <v>45740</v>
      </c>
      <c r="I37" s="14" t="s">
        <v>172</v>
      </c>
      <c r="J37" s="5" t="s">
        <v>173</v>
      </c>
      <c r="K37" s="5" t="s">
        <v>174</v>
      </c>
      <c r="L37" s="5" t="s">
        <v>175</v>
      </c>
      <c r="M37" s="5" t="s">
        <v>297</v>
      </c>
      <c r="N37" s="37">
        <v>19.2</v>
      </c>
    </row>
    <row r="38" spans="1:14" x14ac:dyDescent="0.25">
      <c r="A38" s="10">
        <v>45787</v>
      </c>
      <c r="B38" s="10"/>
      <c r="C38" s="9" t="s">
        <v>221</v>
      </c>
      <c r="D38" s="9"/>
      <c r="E38" s="9" t="s">
        <v>19</v>
      </c>
      <c r="F38" s="11">
        <v>400</v>
      </c>
      <c r="H38" s="42">
        <v>45747</v>
      </c>
      <c r="I38" s="14" t="s">
        <v>176</v>
      </c>
      <c r="J38" s="5" t="s">
        <v>124</v>
      </c>
      <c r="K38" s="5" t="s">
        <v>125</v>
      </c>
      <c r="L38" s="5"/>
      <c r="M38" s="5" t="s">
        <v>34</v>
      </c>
      <c r="N38" s="37">
        <v>36</v>
      </c>
    </row>
    <row r="39" spans="1:14" x14ac:dyDescent="0.25">
      <c r="A39" s="10">
        <v>45794</v>
      </c>
      <c r="B39" s="10"/>
      <c r="C39" s="9" t="s">
        <v>62</v>
      </c>
      <c r="D39" s="9"/>
      <c r="E39" s="9" t="s">
        <v>19</v>
      </c>
      <c r="F39" s="11">
        <v>162</v>
      </c>
      <c r="H39" s="42">
        <v>45775</v>
      </c>
      <c r="I39" s="14" t="s">
        <v>177</v>
      </c>
      <c r="J39" s="5" t="s">
        <v>124</v>
      </c>
      <c r="K39" s="5" t="s">
        <v>125</v>
      </c>
      <c r="L39" s="5"/>
      <c r="M39" s="5" t="s">
        <v>34</v>
      </c>
      <c r="N39" s="37">
        <v>54</v>
      </c>
    </row>
    <row r="40" spans="1:14" x14ac:dyDescent="0.25">
      <c r="A40" s="10">
        <v>45794</v>
      </c>
      <c r="B40" s="10"/>
      <c r="C40" s="9" t="s">
        <v>111</v>
      </c>
      <c r="D40" s="9"/>
      <c r="E40" s="9" t="s">
        <v>18</v>
      </c>
      <c r="F40" s="11">
        <v>11.3</v>
      </c>
      <c r="H40" s="42">
        <v>45765</v>
      </c>
      <c r="I40" s="14" t="s">
        <v>178</v>
      </c>
      <c r="J40" s="5" t="s">
        <v>165</v>
      </c>
      <c r="K40" s="5" t="s">
        <v>179</v>
      </c>
      <c r="L40" s="5"/>
      <c r="M40" s="5" t="s">
        <v>38</v>
      </c>
      <c r="N40" s="37">
        <v>12</v>
      </c>
    </row>
    <row r="41" spans="1:14" x14ac:dyDescent="0.25">
      <c r="A41" s="10">
        <v>46179</v>
      </c>
      <c r="B41" s="10"/>
      <c r="C41" s="9" t="s">
        <v>230</v>
      </c>
      <c r="D41" s="9"/>
      <c r="E41" s="9" t="s">
        <v>19</v>
      </c>
      <c r="F41" s="11">
        <v>451.5</v>
      </c>
      <c r="H41" s="42">
        <v>45767</v>
      </c>
      <c r="I41" s="14" t="s">
        <v>180</v>
      </c>
      <c r="J41" s="5" t="s">
        <v>165</v>
      </c>
      <c r="K41" s="5" t="s">
        <v>181</v>
      </c>
      <c r="L41" s="5"/>
      <c r="M41" s="5" t="s">
        <v>38</v>
      </c>
      <c r="N41" s="37">
        <v>11.75</v>
      </c>
    </row>
    <row r="42" spans="1:14" x14ac:dyDescent="0.25">
      <c r="A42" s="10">
        <v>45825</v>
      </c>
      <c r="B42" s="10" t="s">
        <v>235</v>
      </c>
      <c r="C42" s="9" t="s">
        <v>18</v>
      </c>
      <c r="D42" s="9" t="s">
        <v>234</v>
      </c>
      <c r="E42" s="9" t="s">
        <v>18</v>
      </c>
      <c r="F42" s="11">
        <v>20</v>
      </c>
      <c r="H42" s="42">
        <v>45766</v>
      </c>
      <c r="I42" s="14" t="s">
        <v>182</v>
      </c>
      <c r="J42" s="5" t="s">
        <v>165</v>
      </c>
      <c r="K42" s="5" t="s">
        <v>183</v>
      </c>
      <c r="L42" s="5" t="s">
        <v>62</v>
      </c>
      <c r="M42" s="5" t="s">
        <v>48</v>
      </c>
      <c r="N42" s="37">
        <v>14</v>
      </c>
    </row>
    <row r="43" spans="1:14" x14ac:dyDescent="0.25">
      <c r="A43" s="10">
        <v>45829</v>
      </c>
      <c r="B43" s="10"/>
      <c r="C43" s="9" t="s">
        <v>62</v>
      </c>
      <c r="D43" s="9"/>
      <c r="E43" s="9" t="s">
        <v>19</v>
      </c>
      <c r="F43" s="11">
        <v>169.5</v>
      </c>
      <c r="H43" s="42">
        <v>45769</v>
      </c>
      <c r="I43" s="14" t="s">
        <v>184</v>
      </c>
      <c r="J43" s="5" t="s">
        <v>185</v>
      </c>
      <c r="K43" s="5" t="s">
        <v>186</v>
      </c>
      <c r="L43" s="5"/>
      <c r="M43" s="5" t="s">
        <v>40</v>
      </c>
      <c r="N43" s="37">
        <v>50</v>
      </c>
    </row>
    <row r="44" spans="1:14" x14ac:dyDescent="0.25">
      <c r="A44" s="10">
        <v>45752</v>
      </c>
      <c r="B44" s="10"/>
      <c r="C44" s="9" t="s">
        <v>10</v>
      </c>
      <c r="D44" s="9"/>
      <c r="E44" s="9" t="s">
        <v>19</v>
      </c>
      <c r="F44" s="11">
        <v>67</v>
      </c>
      <c r="H44" s="42">
        <v>45742</v>
      </c>
      <c r="I44" s="14" t="s">
        <v>187</v>
      </c>
      <c r="J44" s="5" t="s">
        <v>74</v>
      </c>
      <c r="K44" s="5" t="s">
        <v>188</v>
      </c>
      <c r="L44" s="5"/>
      <c r="M44" s="5" t="s">
        <v>38</v>
      </c>
      <c r="N44" s="37">
        <v>0</v>
      </c>
    </row>
    <row r="45" spans="1:14" x14ac:dyDescent="0.25">
      <c r="A45" s="10">
        <v>45857</v>
      </c>
      <c r="B45" s="10"/>
      <c r="C45" s="9" t="s">
        <v>62</v>
      </c>
      <c r="D45" s="9"/>
      <c r="E45" s="9" t="s">
        <v>19</v>
      </c>
      <c r="F45" s="11">
        <v>131.69999999999999</v>
      </c>
      <c r="H45" s="42">
        <v>45729</v>
      </c>
      <c r="I45" s="14"/>
      <c r="J45" s="5" t="s">
        <v>49</v>
      </c>
      <c r="K45" s="5" t="s">
        <v>58</v>
      </c>
      <c r="L45" s="5"/>
      <c r="M45" s="5" t="s">
        <v>60</v>
      </c>
      <c r="N45" s="37">
        <v>56.45</v>
      </c>
    </row>
    <row r="46" spans="1:14" x14ac:dyDescent="0.25">
      <c r="A46" s="10"/>
      <c r="B46" s="10"/>
      <c r="C46" s="9"/>
      <c r="D46" s="9"/>
      <c r="E46" s="9"/>
      <c r="F46" s="11"/>
      <c r="H46" s="42">
        <v>45787</v>
      </c>
      <c r="I46" s="14" t="s">
        <v>220</v>
      </c>
      <c r="J46" s="5" t="s">
        <v>151</v>
      </c>
      <c r="K46" s="5" t="s">
        <v>117</v>
      </c>
      <c r="L46" s="5" t="s">
        <v>221</v>
      </c>
      <c r="M46" s="5" t="s">
        <v>48</v>
      </c>
      <c r="N46" s="37">
        <v>93.23</v>
      </c>
    </row>
    <row r="47" spans="1:14" x14ac:dyDescent="0.25">
      <c r="A47" s="10"/>
      <c r="B47" s="10"/>
      <c r="C47" s="9"/>
      <c r="D47" s="9"/>
      <c r="E47" s="9"/>
      <c r="F47" s="11"/>
      <c r="H47" s="42">
        <v>45787</v>
      </c>
      <c r="I47" s="14" t="s">
        <v>222</v>
      </c>
      <c r="J47" s="5" t="s">
        <v>165</v>
      </c>
      <c r="K47" s="5" t="s">
        <v>117</v>
      </c>
      <c r="L47" s="5" t="s">
        <v>221</v>
      </c>
      <c r="M47" s="5" t="s">
        <v>48</v>
      </c>
      <c r="N47" s="37">
        <v>46.05</v>
      </c>
    </row>
    <row r="48" spans="1:14" x14ac:dyDescent="0.25">
      <c r="A48" s="10"/>
      <c r="B48" s="10"/>
      <c r="C48" s="9"/>
      <c r="D48" s="9"/>
      <c r="E48" s="9"/>
      <c r="F48" s="11"/>
      <c r="H48" s="42">
        <v>45787</v>
      </c>
      <c r="I48" s="14" t="s">
        <v>223</v>
      </c>
      <c r="J48" s="5" t="s">
        <v>165</v>
      </c>
      <c r="K48" s="5" t="s">
        <v>224</v>
      </c>
      <c r="L48" s="5" t="s">
        <v>221</v>
      </c>
      <c r="M48" s="5" t="s">
        <v>38</v>
      </c>
      <c r="N48" s="37">
        <v>10</v>
      </c>
    </row>
    <row r="49" spans="1:14" x14ac:dyDescent="0.25">
      <c r="A49" s="10"/>
      <c r="B49" s="10"/>
      <c r="C49" s="9"/>
      <c r="D49" s="9"/>
      <c r="E49" s="9"/>
      <c r="F49" s="11"/>
      <c r="H49" s="42">
        <v>45802</v>
      </c>
      <c r="I49" s="14"/>
      <c r="J49" s="5" t="s">
        <v>225</v>
      </c>
      <c r="K49" s="5" t="s">
        <v>60</v>
      </c>
      <c r="L49" s="5"/>
      <c r="M49" s="5" t="s">
        <v>60</v>
      </c>
      <c r="N49" s="37">
        <v>560</v>
      </c>
    </row>
    <row r="50" spans="1:14" x14ac:dyDescent="0.25">
      <c r="A50" s="10"/>
      <c r="B50" s="10"/>
      <c r="C50" s="9"/>
      <c r="D50" s="9"/>
      <c r="E50" s="9"/>
      <c r="F50" s="11"/>
      <c r="H50" s="42">
        <v>45833</v>
      </c>
      <c r="I50" s="14"/>
      <c r="J50" s="5" t="s">
        <v>225</v>
      </c>
      <c r="K50" s="5" t="s">
        <v>60</v>
      </c>
      <c r="L50" s="5"/>
      <c r="M50" s="5" t="s">
        <v>60</v>
      </c>
      <c r="N50" s="37">
        <v>460</v>
      </c>
    </row>
    <row r="51" spans="1:14" x14ac:dyDescent="0.25">
      <c r="A51" s="10"/>
      <c r="B51" s="10"/>
      <c r="C51" s="9"/>
      <c r="D51" s="9"/>
      <c r="E51" s="9"/>
      <c r="F51" s="11"/>
      <c r="H51" s="42">
        <v>45811</v>
      </c>
      <c r="I51" s="14" t="s">
        <v>236</v>
      </c>
      <c r="J51" s="5" t="s">
        <v>124</v>
      </c>
      <c r="K51" s="5" t="s">
        <v>125</v>
      </c>
      <c r="L51" s="5"/>
      <c r="M51" s="5" t="s">
        <v>34</v>
      </c>
      <c r="N51" s="37">
        <v>60</v>
      </c>
    </row>
    <row r="52" spans="1:14" x14ac:dyDescent="0.25">
      <c r="A52" s="10"/>
      <c r="B52" s="10"/>
      <c r="C52" s="9"/>
      <c r="D52" s="9"/>
      <c r="E52" s="9"/>
      <c r="F52" s="11"/>
      <c r="H52" s="42">
        <v>45806</v>
      </c>
      <c r="I52" s="14" t="s">
        <v>237</v>
      </c>
      <c r="J52" s="5" t="s">
        <v>165</v>
      </c>
      <c r="K52" s="5" t="s">
        <v>238</v>
      </c>
      <c r="L52" s="5"/>
      <c r="M52" s="5" t="s">
        <v>38</v>
      </c>
      <c r="N52" s="37">
        <v>6.11</v>
      </c>
    </row>
    <row r="53" spans="1:14" x14ac:dyDescent="0.25">
      <c r="A53" s="10"/>
      <c r="B53" s="10"/>
      <c r="C53" s="9"/>
      <c r="D53" s="9"/>
      <c r="E53" s="9"/>
      <c r="F53" s="11"/>
      <c r="H53" s="42">
        <v>45810</v>
      </c>
      <c r="I53" s="14" t="s">
        <v>239</v>
      </c>
      <c r="J53" s="5" t="s">
        <v>165</v>
      </c>
      <c r="K53" s="5" t="s">
        <v>240</v>
      </c>
      <c r="L53" s="5"/>
      <c r="M53" s="5" t="s">
        <v>38</v>
      </c>
      <c r="N53" s="37">
        <v>38.49</v>
      </c>
    </row>
    <row r="54" spans="1:14" x14ac:dyDescent="0.25">
      <c r="A54" s="10"/>
      <c r="B54" s="10"/>
      <c r="C54" s="9"/>
      <c r="D54" s="9"/>
      <c r="E54" s="9"/>
      <c r="F54" s="11"/>
      <c r="H54" s="42">
        <v>45839</v>
      </c>
      <c r="I54" s="14" t="s">
        <v>310</v>
      </c>
      <c r="J54" s="5" t="s">
        <v>124</v>
      </c>
      <c r="K54" s="5" t="s">
        <v>125</v>
      </c>
      <c r="L54" s="5"/>
      <c r="M54" s="5" t="s">
        <v>34</v>
      </c>
      <c r="N54" s="37">
        <v>36</v>
      </c>
    </row>
    <row r="55" spans="1:14" x14ac:dyDescent="0.25">
      <c r="A55" s="10"/>
      <c r="B55" s="10"/>
      <c r="C55" s="9"/>
      <c r="D55" s="9"/>
      <c r="E55" s="9"/>
      <c r="F55" s="11"/>
      <c r="H55" s="42">
        <v>45842</v>
      </c>
      <c r="I55" s="14" t="s">
        <v>246</v>
      </c>
      <c r="J55" s="5" t="s">
        <v>165</v>
      </c>
      <c r="K55" s="5" t="s">
        <v>126</v>
      </c>
      <c r="L55" s="5" t="s">
        <v>62</v>
      </c>
      <c r="M55" s="5" t="s">
        <v>38</v>
      </c>
      <c r="N55" s="37">
        <v>24</v>
      </c>
    </row>
    <row r="56" spans="1:14" x14ac:dyDescent="0.25">
      <c r="A56" s="10"/>
      <c r="B56" s="10"/>
      <c r="C56" s="9"/>
      <c r="D56" s="9"/>
      <c r="E56" s="9"/>
      <c r="F56" s="11"/>
      <c r="H56" s="42">
        <v>45866</v>
      </c>
      <c r="I56" s="14" t="s">
        <v>247</v>
      </c>
      <c r="J56" s="5" t="s">
        <v>124</v>
      </c>
      <c r="K56" s="5" t="s">
        <v>125</v>
      </c>
      <c r="L56" s="5"/>
      <c r="M56" s="5" t="s">
        <v>34</v>
      </c>
      <c r="N56" s="37">
        <v>36</v>
      </c>
    </row>
    <row r="57" spans="1:14" x14ac:dyDescent="0.25">
      <c r="A57" s="10"/>
      <c r="B57" s="10"/>
      <c r="C57" s="9"/>
      <c r="D57" s="9"/>
      <c r="E57" s="9"/>
      <c r="F57" s="11"/>
      <c r="H57" s="42">
        <v>45841</v>
      </c>
      <c r="I57" s="14" t="s">
        <v>248</v>
      </c>
      <c r="J57" s="5" t="s">
        <v>165</v>
      </c>
      <c r="K57" s="5" t="s">
        <v>249</v>
      </c>
      <c r="L57" s="5"/>
      <c r="M57" s="5" t="s">
        <v>48</v>
      </c>
      <c r="N57" s="37">
        <v>48.89</v>
      </c>
    </row>
    <row r="58" spans="1:14" x14ac:dyDescent="0.25">
      <c r="A58" s="10"/>
      <c r="B58" s="10"/>
      <c r="C58" s="9"/>
      <c r="D58" s="9"/>
      <c r="E58" s="9"/>
      <c r="F58" s="11"/>
      <c r="H58" s="42"/>
      <c r="I58" s="14"/>
      <c r="J58" s="5"/>
      <c r="K58" s="5"/>
      <c r="L58" s="5"/>
      <c r="M58" s="5"/>
      <c r="N58" s="37"/>
    </row>
    <row r="59" spans="1:14" x14ac:dyDescent="0.25">
      <c r="A59" s="10"/>
      <c r="B59" s="10"/>
      <c r="C59" s="9"/>
      <c r="D59" s="9"/>
      <c r="E59" s="9"/>
      <c r="F59" s="11"/>
      <c r="H59" s="42"/>
      <c r="I59" s="14"/>
      <c r="J59" s="5"/>
      <c r="K59" s="5"/>
      <c r="L59" s="5"/>
      <c r="M59" s="5"/>
      <c r="N59" s="37"/>
    </row>
    <row r="60" spans="1:14" x14ac:dyDescent="0.25">
      <c r="A60" s="10"/>
      <c r="B60" s="10"/>
      <c r="C60" s="9"/>
      <c r="D60" s="9"/>
      <c r="E60" s="9"/>
      <c r="F60" s="11"/>
    </row>
    <row r="61" spans="1:14" x14ac:dyDescent="0.25">
      <c r="A61" s="10"/>
      <c r="B61" s="10"/>
      <c r="C61" s="9"/>
      <c r="D61" s="9"/>
      <c r="E61" s="9"/>
      <c r="F61" s="11"/>
    </row>
    <row r="62" spans="1:14" x14ac:dyDescent="0.25">
      <c r="A62" s="10"/>
      <c r="B62" s="10"/>
      <c r="C62" s="9"/>
      <c r="D62" s="9"/>
      <c r="E62" s="9"/>
      <c r="F62" s="11"/>
    </row>
    <row r="63" spans="1:14" x14ac:dyDescent="0.25">
      <c r="A63" t="s">
        <v>56</v>
      </c>
      <c r="F63" s="18">
        <f>SUM(F4:F62)</f>
        <v>7133.75</v>
      </c>
      <c r="H63" s="33" t="s">
        <v>55</v>
      </c>
      <c r="I63"/>
      <c r="N63" s="18">
        <f>SUM(N4:N62)</f>
        <v>7411.8899999999994</v>
      </c>
    </row>
    <row r="64" spans="1:14" x14ac:dyDescent="0.25">
      <c r="H64" s="33" t="s">
        <v>325</v>
      </c>
      <c r="N64" s="28">
        <f>N63-SUM(N9,N19,N20,N23,N27,N31,N36,N45,N49,N50)</f>
        <v>2435.4399999999996</v>
      </c>
    </row>
  </sheetData>
  <autoFilter ref="A3:N63" xr:uid="{CDE190B8-2989-4465-82CE-E4B17AF9505C}"/>
  <mergeCells count="2">
    <mergeCell ref="A2:F2"/>
    <mergeCell ref="H2:N2"/>
  </mergeCells>
  <pageMargins left="0.70866141732283472" right="0.70866141732283472" top="0.74803149606299213" bottom="0.74803149606299213" header="0.31496062992125984" footer="0.31496062992125984"/>
  <pageSetup paperSize="9" scale="49" orientation="landscape" r:id="rId3"/>
  <headerFooter>
    <oddHeader>&amp;LKilry Village Hall - Petty Cash</oddHead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DEBB7348-1987-4C18-BC53-0C51CCE938D7}">
          <x14:formula1>
            <xm:f>Categories!$E$2:$E$15</xm:f>
          </x14:formula1>
          <xm:sqref>M61:M259</xm:sqref>
        </x14:dataValidation>
        <x14:dataValidation type="list" allowBlank="1" showInputMessage="1" showErrorMessage="1" xr:uid="{85BF2DE4-9ADD-42E6-A3A8-7960BE9311B4}">
          <x14:formula1>
            <xm:f>Categories!$A$2:$A$8</xm:f>
          </x14:formula1>
          <xm:sqref>E57:E383 E4:E21 E23:E55</xm:sqref>
        </x14:dataValidation>
        <x14:dataValidation type="list" allowBlank="1" showInputMessage="1" showErrorMessage="1" xr:uid="{294422C8-E54D-4C20-A91F-749762144FA5}">
          <x14:formula1>
            <xm:f>Categories!$E$2:$E$20</xm:f>
          </x14:formula1>
          <xm:sqref>M4:M59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F0495-2129-4EF2-BC16-C2E0149A19C1}">
  <dimension ref="A3:C10"/>
  <sheetViews>
    <sheetView workbookViewId="0">
      <selection activeCell="C11" sqref="C11"/>
    </sheetView>
  </sheetViews>
  <sheetFormatPr defaultRowHeight="15" x14ac:dyDescent="0.25"/>
  <cols>
    <col min="1" max="1" width="17.7109375" bestFit="1" customWidth="1"/>
    <col min="2" max="2" width="16.28515625" bestFit="1" customWidth="1"/>
  </cols>
  <sheetData>
    <row r="3" spans="1:3" x14ac:dyDescent="0.25">
      <c r="A3" s="52" t="s">
        <v>135</v>
      </c>
      <c r="B3" t="s">
        <v>138</v>
      </c>
    </row>
    <row r="4" spans="1:3" x14ac:dyDescent="0.25">
      <c r="A4" s="17" t="s">
        <v>60</v>
      </c>
      <c r="B4">
        <v>4976.45</v>
      </c>
    </row>
    <row r="5" spans="1:3" x14ac:dyDescent="0.25">
      <c r="A5" s="17" t="s">
        <v>18</v>
      </c>
      <c r="B5">
        <v>280</v>
      </c>
    </row>
    <row r="6" spans="1:3" x14ac:dyDescent="0.25">
      <c r="A6" s="17" t="s">
        <v>19</v>
      </c>
      <c r="B6">
        <v>517.96</v>
      </c>
    </row>
    <row r="7" spans="1:3" x14ac:dyDescent="0.25">
      <c r="A7" s="17" t="s">
        <v>257</v>
      </c>
      <c r="B7">
        <v>14000</v>
      </c>
    </row>
    <row r="8" spans="1:3" x14ac:dyDescent="0.25">
      <c r="A8" s="17" t="s">
        <v>46</v>
      </c>
      <c r="B8">
        <v>1747.5</v>
      </c>
    </row>
    <row r="9" spans="1:3" x14ac:dyDescent="0.25">
      <c r="A9" s="17" t="s">
        <v>44</v>
      </c>
      <c r="B9">
        <v>571.53</v>
      </c>
    </row>
    <row r="10" spans="1:3" x14ac:dyDescent="0.25">
      <c r="A10" s="17" t="s">
        <v>137</v>
      </c>
      <c r="B10">
        <v>22093.439999999999</v>
      </c>
      <c r="C10">
        <f>GETPIVOTDATA("Amount £",$A$3)-GETPIVOTDATA("Amount £",$A$3,"Category","Cash to Bank")</f>
        <v>17116.989999999998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A7E1E5-CA73-40F3-B579-5A153972DE98}">
  <sheetPr>
    <pageSetUpPr fitToPage="1"/>
  </sheetPr>
  <dimension ref="A1:R52"/>
  <sheetViews>
    <sheetView zoomScale="70" zoomScaleNormal="70" workbookViewId="0">
      <selection activeCell="N24" activeCellId="1" sqref="N15 N24"/>
    </sheetView>
  </sheetViews>
  <sheetFormatPr defaultRowHeight="15" x14ac:dyDescent="0.25"/>
  <cols>
    <col min="1" max="1" width="9.7109375" style="33" customWidth="1"/>
    <col min="2" max="2" width="4" bestFit="1" customWidth="1"/>
    <col min="3" max="3" width="16.7109375" customWidth="1"/>
    <col min="4" max="4" width="24.85546875" customWidth="1"/>
    <col min="5" max="5" width="17.7109375" bestFit="1" customWidth="1"/>
    <col min="6" max="6" width="11.5703125" customWidth="1"/>
    <col min="7" max="7" width="3.28515625" customWidth="1"/>
    <col min="8" max="8" width="17.85546875" style="25" bestFit="1" customWidth="1"/>
    <col min="9" max="9" width="5.5703125" style="12" customWidth="1"/>
    <col min="10" max="10" width="16.7109375" customWidth="1"/>
    <col min="11" max="11" width="24.85546875" customWidth="1"/>
    <col min="12" max="12" width="15.7109375" bestFit="1" customWidth="1"/>
    <col min="13" max="13" width="21.85546875" bestFit="1" customWidth="1"/>
    <col min="14" max="14" width="11" style="28" customWidth="1"/>
    <col min="16" max="16" width="17.7109375" customWidth="1"/>
    <col min="17" max="17" width="12.7109375" style="18" customWidth="1"/>
  </cols>
  <sheetData>
    <row r="1" spans="1:17" ht="15.75" thickBot="1" x14ac:dyDescent="0.3">
      <c r="A1" s="31" t="s">
        <v>326</v>
      </c>
    </row>
    <row r="2" spans="1:17" ht="15.75" hidden="1" thickBot="1" x14ac:dyDescent="0.3">
      <c r="A2" s="31" t="s">
        <v>7</v>
      </c>
      <c r="B2" s="1"/>
      <c r="D2">
        <v>12377.5</v>
      </c>
      <c r="E2" s="38"/>
    </row>
    <row r="3" spans="1:17" s="3" customFormat="1" ht="18.75" x14ac:dyDescent="0.3">
      <c r="A3" s="89" t="s">
        <v>3</v>
      </c>
      <c r="B3" s="89"/>
      <c r="C3" s="89"/>
      <c r="D3" s="89"/>
      <c r="E3" s="6"/>
      <c r="F3" s="7"/>
      <c r="G3" s="2"/>
      <c r="H3" s="90" t="s">
        <v>71</v>
      </c>
      <c r="I3" s="90"/>
      <c r="J3" s="90"/>
      <c r="K3" s="90"/>
      <c r="L3" s="90"/>
      <c r="M3" s="90"/>
      <c r="N3" s="90"/>
      <c r="P3" s="19" t="str">
        <f>A2</f>
        <v>Opening Balance:</v>
      </c>
      <c r="Q3" s="22">
        <f>D2</f>
        <v>12377.5</v>
      </c>
    </row>
    <row r="4" spans="1:17" x14ac:dyDescent="0.25">
      <c r="A4" s="32" t="s">
        <v>0</v>
      </c>
      <c r="B4" s="8" t="s">
        <v>14</v>
      </c>
      <c r="C4" s="8" t="s">
        <v>1</v>
      </c>
      <c r="D4" s="8" t="s">
        <v>2</v>
      </c>
      <c r="E4" s="8" t="s">
        <v>8</v>
      </c>
      <c r="F4" s="8" t="s">
        <v>6</v>
      </c>
      <c r="G4" s="1"/>
      <c r="H4" s="26" t="s">
        <v>0</v>
      </c>
      <c r="I4" s="13" t="s">
        <v>14</v>
      </c>
      <c r="J4" s="4" t="s">
        <v>5</v>
      </c>
      <c r="K4" s="4" t="s">
        <v>2</v>
      </c>
      <c r="L4" s="4" t="s">
        <v>101</v>
      </c>
      <c r="M4" s="4" t="s">
        <v>8</v>
      </c>
      <c r="N4" s="29" t="s">
        <v>6</v>
      </c>
      <c r="P4" s="20" t="s">
        <v>56</v>
      </c>
      <c r="Q4" s="23">
        <f>F49</f>
        <v>22093.440000000002</v>
      </c>
    </row>
    <row r="5" spans="1:17" x14ac:dyDescent="0.25">
      <c r="A5" s="10">
        <v>45505</v>
      </c>
      <c r="B5" s="10"/>
      <c r="C5" s="9" t="s">
        <v>74</v>
      </c>
      <c r="D5" s="9" t="s">
        <v>267</v>
      </c>
      <c r="E5" s="9" t="s">
        <v>46</v>
      </c>
      <c r="F5" s="11">
        <v>450</v>
      </c>
      <c r="G5" s="1"/>
      <c r="H5" s="27">
        <v>45518</v>
      </c>
      <c r="I5" s="14" t="s">
        <v>300</v>
      </c>
      <c r="J5" s="5" t="s">
        <v>281</v>
      </c>
      <c r="K5" s="5" t="s">
        <v>282</v>
      </c>
      <c r="L5" s="36">
        <v>45</v>
      </c>
      <c r="M5" s="5" t="s">
        <v>291</v>
      </c>
      <c r="N5" s="30">
        <v>428.75</v>
      </c>
      <c r="P5" s="20" t="s">
        <v>72</v>
      </c>
      <c r="Q5" s="23">
        <f>N49</f>
        <v>23675.200000000001</v>
      </c>
    </row>
    <row r="6" spans="1:17" ht="15.75" thickBot="1" x14ac:dyDescent="0.3">
      <c r="A6" s="10">
        <v>45514</v>
      </c>
      <c r="B6" s="10" t="s">
        <v>299</v>
      </c>
      <c r="C6" s="9" t="s">
        <v>280</v>
      </c>
      <c r="D6" s="9" t="s">
        <v>267</v>
      </c>
      <c r="E6" s="9" t="s">
        <v>46</v>
      </c>
      <c r="F6" s="11">
        <v>50</v>
      </c>
      <c r="G6" s="1"/>
      <c r="H6" s="27">
        <v>45526</v>
      </c>
      <c r="I6" s="14" t="s">
        <v>301</v>
      </c>
      <c r="J6" s="5" t="s">
        <v>283</v>
      </c>
      <c r="K6" s="5" t="s">
        <v>284</v>
      </c>
      <c r="L6" s="36">
        <v>46</v>
      </c>
      <c r="M6" s="5" t="s">
        <v>261</v>
      </c>
      <c r="N6" s="30">
        <v>480</v>
      </c>
      <c r="P6" s="66" t="s">
        <v>57</v>
      </c>
      <c r="Q6" s="67">
        <f>Q3+Q4-Q5</f>
        <v>10795.740000000002</v>
      </c>
    </row>
    <row r="7" spans="1:17" ht="15.75" thickTop="1" x14ac:dyDescent="0.25">
      <c r="A7" s="10">
        <v>45527</v>
      </c>
      <c r="B7" s="10"/>
      <c r="C7" s="9" t="s">
        <v>59</v>
      </c>
      <c r="D7" s="9" t="s">
        <v>60</v>
      </c>
      <c r="E7" s="9" t="s">
        <v>60</v>
      </c>
      <c r="F7" s="11">
        <v>800</v>
      </c>
      <c r="G7" s="1"/>
      <c r="H7" s="27">
        <v>45555</v>
      </c>
      <c r="I7" s="14" t="s">
        <v>308</v>
      </c>
      <c r="J7" s="5" t="s">
        <v>286</v>
      </c>
      <c r="K7" s="5" t="s">
        <v>287</v>
      </c>
      <c r="L7" s="36">
        <v>48</v>
      </c>
      <c r="M7" s="5" t="s">
        <v>297</v>
      </c>
      <c r="N7" s="30">
        <v>500</v>
      </c>
    </row>
    <row r="8" spans="1:17" x14ac:dyDescent="0.25">
      <c r="A8" s="10">
        <v>45905</v>
      </c>
      <c r="B8" s="10" t="s">
        <v>306</v>
      </c>
      <c r="C8" s="9" t="s">
        <v>285</v>
      </c>
      <c r="D8" s="9" t="s">
        <v>267</v>
      </c>
      <c r="E8" s="9" t="s">
        <v>46</v>
      </c>
      <c r="F8" s="11">
        <v>80</v>
      </c>
      <c r="G8" s="1"/>
      <c r="H8" s="27">
        <v>45561</v>
      </c>
      <c r="I8" s="14" t="s">
        <v>307</v>
      </c>
      <c r="J8" s="5" t="s">
        <v>173</v>
      </c>
      <c r="K8" s="5" t="s">
        <v>288</v>
      </c>
      <c r="L8" s="36">
        <v>50</v>
      </c>
      <c r="M8" s="5" t="s">
        <v>291</v>
      </c>
      <c r="N8" s="30">
        <v>195.48</v>
      </c>
    </row>
    <row r="9" spans="1:17" x14ac:dyDescent="0.25">
      <c r="A9" s="10">
        <v>45538</v>
      </c>
      <c r="B9" s="10" t="s">
        <v>305</v>
      </c>
      <c r="C9" s="9" t="s">
        <v>13</v>
      </c>
      <c r="D9" s="9"/>
      <c r="E9" s="9" t="s">
        <v>44</v>
      </c>
      <c r="F9" s="11">
        <v>443.57</v>
      </c>
      <c r="G9" s="1"/>
      <c r="H9" s="27">
        <v>45566</v>
      </c>
      <c r="I9" s="14"/>
      <c r="J9" s="5" t="s">
        <v>168</v>
      </c>
      <c r="K9" s="5" t="s">
        <v>169</v>
      </c>
      <c r="L9" s="36"/>
      <c r="M9" s="5" t="s">
        <v>30</v>
      </c>
      <c r="N9" s="30">
        <v>463.01</v>
      </c>
    </row>
    <row r="10" spans="1:17" x14ac:dyDescent="0.25">
      <c r="A10" s="10">
        <v>45596</v>
      </c>
      <c r="B10" s="10" t="s">
        <v>304</v>
      </c>
      <c r="C10" s="9" t="s">
        <v>285</v>
      </c>
      <c r="D10" s="9" t="s">
        <v>267</v>
      </c>
      <c r="E10" s="9" t="s">
        <v>46</v>
      </c>
      <c r="F10" s="11">
        <v>50</v>
      </c>
      <c r="G10" s="1"/>
      <c r="H10" s="27">
        <v>45583</v>
      </c>
      <c r="I10" s="14" t="s">
        <v>303</v>
      </c>
      <c r="J10" s="5" t="s">
        <v>253</v>
      </c>
      <c r="K10" s="5" t="s">
        <v>289</v>
      </c>
      <c r="L10" s="36">
        <v>47</v>
      </c>
      <c r="M10" s="5" t="s">
        <v>38</v>
      </c>
      <c r="N10" s="30">
        <v>133.19999999999999</v>
      </c>
    </row>
    <row r="11" spans="1:17" x14ac:dyDescent="0.25">
      <c r="A11" s="10">
        <v>45600</v>
      </c>
      <c r="B11" s="10" t="s">
        <v>99</v>
      </c>
      <c r="C11" s="9" t="s">
        <v>98</v>
      </c>
      <c r="D11" s="9" t="s">
        <v>93</v>
      </c>
      <c r="E11" s="9" t="s">
        <v>19</v>
      </c>
      <c r="F11" s="11">
        <v>58.98</v>
      </c>
      <c r="G11" s="1"/>
      <c r="H11" s="27">
        <v>45587</v>
      </c>
      <c r="I11" s="14" t="s">
        <v>302</v>
      </c>
      <c r="J11" s="5" t="s">
        <v>290</v>
      </c>
      <c r="K11" s="5">
        <v>2023</v>
      </c>
      <c r="L11" s="36">
        <v>49</v>
      </c>
      <c r="M11" s="5" t="s">
        <v>40</v>
      </c>
      <c r="N11" s="30">
        <v>50</v>
      </c>
      <c r="Q11"/>
    </row>
    <row r="12" spans="1:17" x14ac:dyDescent="0.25">
      <c r="A12" s="10">
        <v>45601</v>
      </c>
      <c r="B12" s="10" t="s">
        <v>90</v>
      </c>
      <c r="C12" s="9" t="s">
        <v>91</v>
      </c>
      <c r="D12" s="9" t="s">
        <v>267</v>
      </c>
      <c r="E12" s="9" t="s">
        <v>46</v>
      </c>
      <c r="F12" s="11">
        <v>52.5</v>
      </c>
      <c r="G12" s="1"/>
      <c r="H12" s="27">
        <v>45583</v>
      </c>
      <c r="I12" s="14" t="s">
        <v>94</v>
      </c>
      <c r="J12" s="5" t="s">
        <v>95</v>
      </c>
      <c r="K12" s="5" t="s">
        <v>96</v>
      </c>
      <c r="L12" s="36" t="s">
        <v>97</v>
      </c>
      <c r="M12" s="5" t="s">
        <v>33</v>
      </c>
      <c r="N12" s="30">
        <v>862.74</v>
      </c>
      <c r="P12" s="1"/>
    </row>
    <row r="13" spans="1:17" x14ac:dyDescent="0.25">
      <c r="A13" s="10">
        <v>45602</v>
      </c>
      <c r="B13" s="10"/>
      <c r="C13" s="9" t="s">
        <v>59</v>
      </c>
      <c r="D13" s="9" t="s">
        <v>58</v>
      </c>
      <c r="E13" s="9" t="s">
        <v>60</v>
      </c>
      <c r="F13" s="11">
        <v>600</v>
      </c>
      <c r="G13" s="1"/>
      <c r="H13" s="27">
        <v>45609</v>
      </c>
      <c r="I13" s="14" t="s">
        <v>84</v>
      </c>
      <c r="J13" s="5" t="s">
        <v>85</v>
      </c>
      <c r="K13" s="5" t="s">
        <v>86</v>
      </c>
      <c r="L13" s="36" t="s">
        <v>139</v>
      </c>
      <c r="M13" s="5" t="s">
        <v>33</v>
      </c>
      <c r="N13" s="30">
        <v>1166.93</v>
      </c>
    </row>
    <row r="14" spans="1:17" x14ac:dyDescent="0.25">
      <c r="A14" s="10">
        <v>45610</v>
      </c>
      <c r="B14" s="10" t="s">
        <v>87</v>
      </c>
      <c r="C14" s="9" t="s">
        <v>100</v>
      </c>
      <c r="D14" s="9" t="s">
        <v>267</v>
      </c>
      <c r="E14" s="9" t="s">
        <v>46</v>
      </c>
      <c r="F14" s="11">
        <v>45</v>
      </c>
      <c r="G14" s="1"/>
      <c r="H14" s="27">
        <v>45660</v>
      </c>
      <c r="I14" s="14"/>
      <c r="J14" s="5" t="s">
        <v>168</v>
      </c>
      <c r="K14" s="5" t="s">
        <v>169</v>
      </c>
      <c r="L14" s="5" t="s">
        <v>170</v>
      </c>
      <c r="M14" s="5" t="s">
        <v>30</v>
      </c>
      <c r="N14" s="30">
        <v>457.96</v>
      </c>
    </row>
    <row r="15" spans="1:17" x14ac:dyDescent="0.25">
      <c r="A15" s="10">
        <v>45645</v>
      </c>
      <c r="B15" s="10" t="s">
        <v>52</v>
      </c>
      <c r="C15" s="9" t="s">
        <v>13</v>
      </c>
      <c r="D15" s="9"/>
      <c r="E15" s="9" t="s">
        <v>44</v>
      </c>
      <c r="F15" s="11">
        <v>94.71</v>
      </c>
      <c r="G15" s="1"/>
      <c r="H15" s="27">
        <v>45678</v>
      </c>
      <c r="I15" s="14"/>
      <c r="J15" s="5" t="s">
        <v>151</v>
      </c>
      <c r="K15" s="5" t="s">
        <v>213</v>
      </c>
      <c r="L15" s="36" t="s">
        <v>214</v>
      </c>
      <c r="M15" s="5" t="s">
        <v>291</v>
      </c>
      <c r="N15" s="30">
        <v>281.55</v>
      </c>
    </row>
    <row r="16" spans="1:17" x14ac:dyDescent="0.25">
      <c r="A16" s="10">
        <v>45623</v>
      </c>
      <c r="B16" s="10"/>
      <c r="C16" s="9" t="s">
        <v>59</v>
      </c>
      <c r="D16" s="9" t="s">
        <v>58</v>
      </c>
      <c r="E16" s="9" t="s">
        <v>60</v>
      </c>
      <c r="F16" s="11">
        <v>240</v>
      </c>
      <c r="G16" s="1"/>
      <c r="H16" s="27">
        <v>45687</v>
      </c>
      <c r="I16" s="14" t="s">
        <v>189</v>
      </c>
      <c r="J16" s="5" t="s">
        <v>190</v>
      </c>
      <c r="K16" s="5" t="s">
        <v>191</v>
      </c>
      <c r="L16" s="36" t="s">
        <v>192</v>
      </c>
      <c r="M16" s="5" t="s">
        <v>34</v>
      </c>
      <c r="N16" s="30">
        <v>310</v>
      </c>
    </row>
    <row r="17" spans="1:18" x14ac:dyDescent="0.25">
      <c r="A17" s="10">
        <v>45638</v>
      </c>
      <c r="B17" s="10" t="s">
        <v>54</v>
      </c>
      <c r="C17" s="9" t="s">
        <v>50</v>
      </c>
      <c r="D17" s="9" t="s">
        <v>267</v>
      </c>
      <c r="E17" s="9" t="s">
        <v>46</v>
      </c>
      <c r="F17" s="11">
        <v>50</v>
      </c>
      <c r="G17" s="1"/>
      <c r="H17" s="27">
        <v>45747</v>
      </c>
      <c r="I17" s="14" t="s">
        <v>194</v>
      </c>
      <c r="J17" s="5" t="s">
        <v>168</v>
      </c>
      <c r="K17" s="5" t="s">
        <v>169</v>
      </c>
      <c r="L17" s="5" t="s">
        <v>170</v>
      </c>
      <c r="M17" s="5" t="s">
        <v>30</v>
      </c>
      <c r="N17" s="30">
        <v>930.99</v>
      </c>
    </row>
    <row r="18" spans="1:18" x14ac:dyDescent="0.25">
      <c r="A18" s="10">
        <v>45641</v>
      </c>
      <c r="B18" s="34"/>
      <c r="C18" s="9" t="s">
        <v>59</v>
      </c>
      <c r="D18" s="9" t="s">
        <v>58</v>
      </c>
      <c r="E18" s="9" t="s">
        <v>60</v>
      </c>
      <c r="F18" s="35">
        <v>365</v>
      </c>
      <c r="G18" s="1"/>
      <c r="H18" s="27">
        <v>45748</v>
      </c>
      <c r="I18" s="14" t="s">
        <v>195</v>
      </c>
      <c r="J18" s="5" t="s">
        <v>196</v>
      </c>
      <c r="K18" s="5" t="s">
        <v>197</v>
      </c>
      <c r="L18" s="36" t="s">
        <v>198</v>
      </c>
      <c r="M18" s="5" t="s">
        <v>257</v>
      </c>
      <c r="N18" s="30">
        <v>14182</v>
      </c>
    </row>
    <row r="19" spans="1:18" x14ac:dyDescent="0.25">
      <c r="A19" s="10">
        <v>45646</v>
      </c>
      <c r="B19" s="10"/>
      <c r="C19" s="9" t="s">
        <v>74</v>
      </c>
      <c r="D19" s="9" t="s">
        <v>75</v>
      </c>
      <c r="E19" s="9" t="s">
        <v>257</v>
      </c>
      <c r="F19" s="11">
        <v>10000</v>
      </c>
      <c r="G19" s="1"/>
      <c r="H19" s="27">
        <v>45672</v>
      </c>
      <c r="I19" s="14"/>
      <c r="J19" s="5" t="s">
        <v>130</v>
      </c>
      <c r="K19" s="5" t="s">
        <v>295</v>
      </c>
      <c r="L19" s="36">
        <v>55</v>
      </c>
      <c r="M19" s="5" t="s">
        <v>37</v>
      </c>
      <c r="N19" s="30">
        <v>87</v>
      </c>
      <c r="P19" s="1"/>
    </row>
    <row r="20" spans="1:18" x14ac:dyDescent="0.25">
      <c r="A20" s="10">
        <v>45657</v>
      </c>
      <c r="B20" s="10" t="s">
        <v>144</v>
      </c>
      <c r="C20" s="9" t="s">
        <v>68</v>
      </c>
      <c r="D20" s="9" t="s">
        <v>69</v>
      </c>
      <c r="E20" s="9" t="s">
        <v>19</v>
      </c>
      <c r="F20" s="11">
        <v>75</v>
      </c>
      <c r="G20" s="1"/>
      <c r="H20" s="27">
        <v>45685</v>
      </c>
      <c r="I20" s="14" t="s">
        <v>203</v>
      </c>
      <c r="J20" s="5" t="s">
        <v>200</v>
      </c>
      <c r="K20" s="5" t="s">
        <v>201</v>
      </c>
      <c r="L20" s="36" t="s">
        <v>202</v>
      </c>
      <c r="M20" s="5" t="s">
        <v>32</v>
      </c>
      <c r="N20" s="30">
        <v>688.32</v>
      </c>
    </row>
    <row r="21" spans="1:18" x14ac:dyDescent="0.25">
      <c r="A21" s="10">
        <v>45661</v>
      </c>
      <c r="B21" s="10"/>
      <c r="C21" s="9" t="s">
        <v>59</v>
      </c>
      <c r="D21" s="9" t="s">
        <v>69</v>
      </c>
      <c r="E21" s="9" t="s">
        <v>60</v>
      </c>
      <c r="F21" s="11">
        <v>870</v>
      </c>
      <c r="G21" s="1"/>
      <c r="H21" s="27">
        <v>45695</v>
      </c>
      <c r="I21" s="14" t="s">
        <v>204</v>
      </c>
      <c r="J21" s="5" t="s">
        <v>206</v>
      </c>
      <c r="K21" s="5" t="s">
        <v>207</v>
      </c>
      <c r="L21" s="36" t="s">
        <v>205</v>
      </c>
      <c r="M21" s="5" t="s">
        <v>261</v>
      </c>
      <c r="N21" s="30">
        <v>262.2</v>
      </c>
    </row>
    <row r="22" spans="1:18" x14ac:dyDescent="0.25">
      <c r="A22" s="10">
        <v>45673</v>
      </c>
      <c r="B22" s="10"/>
      <c r="C22" s="9" t="s">
        <v>294</v>
      </c>
      <c r="D22" s="9" t="s">
        <v>69</v>
      </c>
      <c r="E22" s="9" t="s">
        <v>19</v>
      </c>
      <c r="F22" s="11">
        <v>35</v>
      </c>
      <c r="G22" s="1"/>
      <c r="H22" s="27">
        <v>45769</v>
      </c>
      <c r="I22" s="14" t="s">
        <v>216</v>
      </c>
      <c r="J22" s="5" t="s">
        <v>215</v>
      </c>
      <c r="K22" s="5" t="s">
        <v>217</v>
      </c>
      <c r="L22" s="5" t="s">
        <v>218</v>
      </c>
      <c r="M22" s="5" t="s">
        <v>33</v>
      </c>
      <c r="N22" s="30">
        <v>1032</v>
      </c>
    </row>
    <row r="23" spans="1:18" x14ac:dyDescent="0.25">
      <c r="A23" s="10">
        <v>45628</v>
      </c>
      <c r="B23" s="10"/>
      <c r="C23" s="9" t="s">
        <v>145</v>
      </c>
      <c r="D23" s="9" t="s">
        <v>267</v>
      </c>
      <c r="E23" s="9" t="s">
        <v>46</v>
      </c>
      <c r="F23" s="11">
        <v>75</v>
      </c>
      <c r="G23" s="1"/>
      <c r="H23" s="27">
        <v>45820</v>
      </c>
      <c r="I23" s="14" t="s">
        <v>309</v>
      </c>
      <c r="J23" s="5" t="s">
        <v>173</v>
      </c>
      <c r="K23" s="5" t="s">
        <v>230</v>
      </c>
      <c r="L23" s="5" t="s">
        <v>218</v>
      </c>
      <c r="M23" s="5" t="s">
        <v>48</v>
      </c>
      <c r="N23" s="30">
        <v>53.51</v>
      </c>
    </row>
    <row r="24" spans="1:18" x14ac:dyDescent="0.25">
      <c r="A24" s="10">
        <v>45698</v>
      </c>
      <c r="B24" s="10"/>
      <c r="C24" s="9" t="s">
        <v>59</v>
      </c>
      <c r="D24" s="9" t="s">
        <v>146</v>
      </c>
      <c r="E24" s="9" t="s">
        <v>60</v>
      </c>
      <c r="F24" s="11">
        <v>550</v>
      </c>
      <c r="G24" s="1"/>
      <c r="H24" s="27">
        <v>45827</v>
      </c>
      <c r="I24" s="14"/>
      <c r="J24" s="5" t="s">
        <v>151</v>
      </c>
      <c r="K24" s="5" t="s">
        <v>230</v>
      </c>
      <c r="L24" s="5" t="s">
        <v>218</v>
      </c>
      <c r="M24" s="5" t="s">
        <v>48</v>
      </c>
      <c r="N24" s="30">
        <v>22</v>
      </c>
    </row>
    <row r="25" spans="1:18" x14ac:dyDescent="0.25">
      <c r="A25" s="10">
        <v>45698</v>
      </c>
      <c r="B25" s="10" t="s">
        <v>228</v>
      </c>
      <c r="C25" s="9" t="s">
        <v>154</v>
      </c>
      <c r="D25" s="9" t="s">
        <v>267</v>
      </c>
      <c r="E25" s="9" t="s">
        <v>46</v>
      </c>
      <c r="F25" s="11">
        <v>70</v>
      </c>
      <c r="H25" s="27">
        <v>45841</v>
      </c>
      <c r="I25" s="14" t="s">
        <v>231</v>
      </c>
      <c r="J25" s="5" t="s">
        <v>232</v>
      </c>
      <c r="K25" s="5" t="s">
        <v>233</v>
      </c>
      <c r="L25" s="5" t="s">
        <v>218</v>
      </c>
      <c r="M25" s="5" t="s">
        <v>33</v>
      </c>
      <c r="N25" s="30">
        <v>150</v>
      </c>
    </row>
    <row r="26" spans="1:18" x14ac:dyDescent="0.25">
      <c r="A26" s="10">
        <v>45660</v>
      </c>
      <c r="B26" s="10"/>
      <c r="C26" s="9" t="s">
        <v>171</v>
      </c>
      <c r="D26" s="9" t="s">
        <v>267</v>
      </c>
      <c r="E26" s="9" t="s">
        <v>46</v>
      </c>
      <c r="F26" s="11">
        <v>95</v>
      </c>
      <c r="H26" s="27">
        <v>45848</v>
      </c>
      <c r="I26" s="14" t="s">
        <v>250</v>
      </c>
      <c r="J26" s="5" t="s">
        <v>112</v>
      </c>
      <c r="K26" s="5" t="s">
        <v>245</v>
      </c>
      <c r="L26" s="5" t="s">
        <v>244</v>
      </c>
      <c r="M26" s="5" t="s">
        <v>291</v>
      </c>
      <c r="N26" s="30">
        <v>305.95</v>
      </c>
    </row>
    <row r="27" spans="1:18" x14ac:dyDescent="0.25">
      <c r="A27" s="10">
        <v>45729</v>
      </c>
      <c r="B27" s="10"/>
      <c r="C27" s="9" t="s">
        <v>59</v>
      </c>
      <c r="D27" s="9" t="s">
        <v>58</v>
      </c>
      <c r="E27" s="9" t="s">
        <v>60</v>
      </c>
      <c r="F27" s="11">
        <v>475</v>
      </c>
      <c r="H27" s="27">
        <v>45838</v>
      </c>
      <c r="I27" s="14" t="s">
        <v>323</v>
      </c>
      <c r="J27" s="5" t="s">
        <v>168</v>
      </c>
      <c r="K27" s="5" t="s">
        <v>169</v>
      </c>
      <c r="L27" s="5" t="s">
        <v>170</v>
      </c>
      <c r="M27" s="5" t="s">
        <v>30</v>
      </c>
      <c r="N27" s="30">
        <v>392.22</v>
      </c>
      <c r="R27" s="65"/>
    </row>
    <row r="28" spans="1:18" x14ac:dyDescent="0.25">
      <c r="A28" s="10">
        <v>45729</v>
      </c>
      <c r="B28" s="10"/>
      <c r="C28" s="9" t="s">
        <v>59</v>
      </c>
      <c r="D28" s="9" t="s">
        <v>58</v>
      </c>
      <c r="E28" s="9" t="s">
        <v>60</v>
      </c>
      <c r="F28" s="11">
        <v>56.45</v>
      </c>
      <c r="H28" s="27">
        <v>45848</v>
      </c>
      <c r="I28" s="14" t="s">
        <v>251</v>
      </c>
      <c r="J28" s="5" t="s">
        <v>112</v>
      </c>
      <c r="K28" s="5" t="s">
        <v>252</v>
      </c>
      <c r="L28" s="5" t="s">
        <v>244</v>
      </c>
      <c r="M28" s="5" t="s">
        <v>291</v>
      </c>
      <c r="N28" s="30">
        <v>239.39</v>
      </c>
      <c r="R28" s="65"/>
    </row>
    <row r="29" spans="1:18" x14ac:dyDescent="0.25">
      <c r="A29" s="10">
        <v>45737</v>
      </c>
      <c r="B29" s="10"/>
      <c r="C29" s="9" t="s">
        <v>74</v>
      </c>
      <c r="D29" s="9" t="s">
        <v>193</v>
      </c>
      <c r="E29" s="9" t="s">
        <v>257</v>
      </c>
      <c r="F29" s="11">
        <v>4000</v>
      </c>
      <c r="H29" s="27"/>
      <c r="I29" s="14"/>
      <c r="J29" s="5"/>
      <c r="K29" s="5"/>
      <c r="L29" s="5"/>
      <c r="M29" s="5"/>
      <c r="N29" s="30"/>
      <c r="R29" s="65"/>
    </row>
    <row r="30" spans="1:18" x14ac:dyDescent="0.25">
      <c r="A30" s="10">
        <v>45691</v>
      </c>
      <c r="B30" s="10" t="s">
        <v>199</v>
      </c>
      <c r="C30" s="9" t="s">
        <v>98</v>
      </c>
      <c r="D30" s="9" t="s">
        <v>146</v>
      </c>
      <c r="E30" s="9" t="s">
        <v>19</v>
      </c>
      <c r="F30" s="11">
        <v>319.49</v>
      </c>
      <c r="H30" s="27"/>
      <c r="I30" s="14"/>
      <c r="J30" s="5"/>
      <c r="K30" s="5"/>
      <c r="L30" s="5"/>
      <c r="M30" s="5"/>
      <c r="N30" s="30"/>
      <c r="R30" s="65"/>
    </row>
    <row r="31" spans="1:18" x14ac:dyDescent="0.25">
      <c r="A31" s="10">
        <v>45696</v>
      </c>
      <c r="B31" s="10" t="s">
        <v>208</v>
      </c>
      <c r="C31" s="9" t="s">
        <v>209</v>
      </c>
      <c r="D31" s="9" t="s">
        <v>267</v>
      </c>
      <c r="E31" s="9" t="s">
        <v>46</v>
      </c>
      <c r="F31" s="11">
        <v>60</v>
      </c>
      <c r="H31" s="27"/>
      <c r="I31" s="14"/>
      <c r="J31" s="5"/>
      <c r="K31" s="5"/>
      <c r="L31" s="5"/>
      <c r="M31" s="5"/>
      <c r="N31" s="30"/>
    </row>
    <row r="32" spans="1:18" x14ac:dyDescent="0.25">
      <c r="A32" s="10">
        <v>45704</v>
      </c>
      <c r="B32" s="10" t="s">
        <v>210</v>
      </c>
      <c r="C32" s="9" t="s">
        <v>211</v>
      </c>
      <c r="D32" s="9"/>
      <c r="E32" s="9" t="s">
        <v>18</v>
      </c>
      <c r="F32" s="11">
        <v>30</v>
      </c>
      <c r="H32" s="27"/>
      <c r="I32" s="14"/>
      <c r="J32" s="5"/>
      <c r="K32" s="5"/>
      <c r="L32" s="5"/>
      <c r="M32" s="5"/>
      <c r="N32" s="30"/>
    </row>
    <row r="33" spans="1:14" x14ac:dyDescent="0.25">
      <c r="A33" s="10">
        <v>45718</v>
      </c>
      <c r="B33" s="10" t="s">
        <v>212</v>
      </c>
      <c r="C33" s="9" t="s">
        <v>209</v>
      </c>
      <c r="D33" s="9" t="s">
        <v>267</v>
      </c>
      <c r="E33" s="9" t="s">
        <v>46</v>
      </c>
      <c r="F33" s="11">
        <v>60</v>
      </c>
      <c r="H33" s="27"/>
      <c r="I33" s="14"/>
      <c r="J33" s="5"/>
      <c r="K33" s="5"/>
      <c r="L33" s="5"/>
      <c r="M33" s="5"/>
      <c r="N33" s="30"/>
    </row>
    <row r="34" spans="1:14" x14ac:dyDescent="0.25">
      <c r="A34" s="10">
        <v>45783</v>
      </c>
      <c r="B34" s="10" t="s">
        <v>219</v>
      </c>
      <c r="C34" s="9" t="s">
        <v>209</v>
      </c>
      <c r="D34" s="9" t="s">
        <v>267</v>
      </c>
      <c r="E34" s="9" t="s">
        <v>46</v>
      </c>
      <c r="F34" s="11">
        <v>60</v>
      </c>
      <c r="H34" s="27"/>
      <c r="I34" s="14"/>
      <c r="J34" s="5"/>
      <c r="K34" s="5"/>
      <c r="L34" s="5"/>
      <c r="M34" s="5"/>
      <c r="N34" s="30"/>
    </row>
    <row r="35" spans="1:14" x14ac:dyDescent="0.25">
      <c r="A35" s="10">
        <v>45802</v>
      </c>
      <c r="B35" s="10"/>
      <c r="C35" s="9" t="s">
        <v>59</v>
      </c>
      <c r="D35" s="9" t="s">
        <v>60</v>
      </c>
      <c r="E35" s="9" t="s">
        <v>60</v>
      </c>
      <c r="F35" s="11">
        <v>560</v>
      </c>
      <c r="H35" s="27"/>
      <c r="I35" s="14"/>
      <c r="J35" s="5"/>
      <c r="K35" s="5"/>
      <c r="L35" s="5"/>
      <c r="M35" s="5"/>
      <c r="N35" s="30"/>
    </row>
    <row r="36" spans="1:14" x14ac:dyDescent="0.25">
      <c r="A36" s="10">
        <v>45757</v>
      </c>
      <c r="B36" s="10" t="s">
        <v>226</v>
      </c>
      <c r="C36" s="9" t="s">
        <v>227</v>
      </c>
      <c r="D36" s="9" t="s">
        <v>267</v>
      </c>
      <c r="E36" s="9" t="s">
        <v>46</v>
      </c>
      <c r="F36" s="11">
        <v>60</v>
      </c>
      <c r="H36" s="27"/>
      <c r="I36" s="14"/>
      <c r="J36" s="5"/>
      <c r="K36" s="5"/>
      <c r="L36" s="5"/>
      <c r="M36" s="5"/>
      <c r="N36" s="30"/>
    </row>
    <row r="37" spans="1:14" x14ac:dyDescent="0.25">
      <c r="A37" s="10">
        <v>45750</v>
      </c>
      <c r="B37" s="10"/>
      <c r="C37" s="9" t="s">
        <v>209</v>
      </c>
      <c r="D37" s="9" t="s">
        <v>267</v>
      </c>
      <c r="E37" s="9" t="s">
        <v>46</v>
      </c>
      <c r="F37" s="11">
        <v>60</v>
      </c>
      <c r="H37" s="27"/>
      <c r="I37" s="14"/>
      <c r="J37" s="5"/>
      <c r="K37" s="5"/>
      <c r="L37" s="5"/>
      <c r="M37" s="5"/>
      <c r="N37" s="30"/>
    </row>
    <row r="38" spans="1:14" x14ac:dyDescent="0.25">
      <c r="A38" s="10">
        <v>45750</v>
      </c>
      <c r="B38" s="10"/>
      <c r="C38" s="9" t="s">
        <v>211</v>
      </c>
      <c r="D38" s="9" t="s">
        <v>267</v>
      </c>
      <c r="E38" s="9" t="s">
        <v>46</v>
      </c>
      <c r="F38" s="11">
        <v>30</v>
      </c>
      <c r="H38" s="27"/>
      <c r="I38" s="14"/>
      <c r="J38" s="5"/>
      <c r="K38" s="5"/>
      <c r="L38" s="5"/>
      <c r="M38" s="5"/>
      <c r="N38" s="30"/>
    </row>
    <row r="39" spans="1:14" x14ac:dyDescent="0.25">
      <c r="A39" s="10">
        <v>45797</v>
      </c>
      <c r="B39" s="10"/>
      <c r="C39" s="9" t="s">
        <v>229</v>
      </c>
      <c r="D39" s="9" t="s">
        <v>267</v>
      </c>
      <c r="E39" s="9" t="s">
        <v>46</v>
      </c>
      <c r="F39" s="11">
        <v>50</v>
      </c>
      <c r="H39" s="27"/>
      <c r="I39" s="14"/>
      <c r="J39" s="5"/>
      <c r="K39" s="5"/>
      <c r="L39" s="5"/>
      <c r="M39" s="5"/>
      <c r="N39" s="30"/>
    </row>
    <row r="40" spans="1:14" x14ac:dyDescent="0.25">
      <c r="A40" s="10">
        <v>45834</v>
      </c>
      <c r="B40" s="10"/>
      <c r="C40" s="9" t="s">
        <v>59</v>
      </c>
      <c r="D40" s="9" t="s">
        <v>58</v>
      </c>
      <c r="E40" s="9" t="s">
        <v>60</v>
      </c>
      <c r="F40" s="11">
        <v>460</v>
      </c>
      <c r="H40" s="27"/>
      <c r="I40" s="14"/>
      <c r="J40" s="5"/>
      <c r="K40" s="5"/>
      <c r="L40" s="5"/>
      <c r="M40" s="5"/>
      <c r="N40" s="30"/>
    </row>
    <row r="41" spans="1:14" x14ac:dyDescent="0.25">
      <c r="A41" s="10">
        <v>45811</v>
      </c>
      <c r="B41" s="10"/>
      <c r="C41" s="9" t="s">
        <v>229</v>
      </c>
      <c r="D41" s="9" t="s">
        <v>267</v>
      </c>
      <c r="E41" s="9" t="s">
        <v>46</v>
      </c>
      <c r="F41" s="11">
        <v>230</v>
      </c>
      <c r="H41" s="27"/>
      <c r="I41" s="14"/>
      <c r="J41" s="5"/>
      <c r="K41" s="5"/>
      <c r="L41" s="5"/>
      <c r="M41" s="5"/>
      <c r="N41" s="30"/>
    </row>
    <row r="42" spans="1:14" x14ac:dyDescent="0.25">
      <c r="A42" s="10">
        <v>45811</v>
      </c>
      <c r="B42" s="10" t="s">
        <v>242</v>
      </c>
      <c r="C42" s="9" t="s">
        <v>209</v>
      </c>
      <c r="D42" s="9" t="s">
        <v>267</v>
      </c>
      <c r="E42" s="9" t="s">
        <v>46</v>
      </c>
      <c r="F42" s="11">
        <v>60</v>
      </c>
      <c r="H42" s="27"/>
      <c r="I42" s="14"/>
      <c r="J42" s="5"/>
      <c r="K42" s="5"/>
      <c r="L42" s="5"/>
      <c r="M42" s="5"/>
      <c r="N42" s="30"/>
    </row>
    <row r="43" spans="1:14" x14ac:dyDescent="0.25">
      <c r="A43" s="10">
        <v>45817</v>
      </c>
      <c r="B43" s="10"/>
      <c r="C43" s="9" t="s">
        <v>98</v>
      </c>
      <c r="D43" s="9" t="s">
        <v>230</v>
      </c>
      <c r="E43" s="9" t="s">
        <v>19</v>
      </c>
      <c r="F43" s="11">
        <v>19.66</v>
      </c>
      <c r="H43" s="27"/>
      <c r="I43" s="14"/>
      <c r="J43" s="5"/>
      <c r="K43" s="5"/>
      <c r="L43" s="5"/>
      <c r="M43" s="5"/>
      <c r="N43" s="30"/>
    </row>
    <row r="44" spans="1:14" x14ac:dyDescent="0.25">
      <c r="A44" s="10">
        <v>45789</v>
      </c>
      <c r="B44" s="10" t="s">
        <v>241</v>
      </c>
      <c r="C44" s="9" t="s">
        <v>98</v>
      </c>
      <c r="D44" s="9" t="s">
        <v>221</v>
      </c>
      <c r="E44" s="9" t="s">
        <v>19</v>
      </c>
      <c r="F44" s="11">
        <v>9.83</v>
      </c>
      <c r="H44" s="27"/>
      <c r="I44" s="14"/>
      <c r="J44" s="5"/>
      <c r="K44" s="5"/>
      <c r="L44" s="5"/>
      <c r="M44" s="5"/>
      <c r="N44" s="30"/>
    </row>
    <row r="45" spans="1:14" x14ac:dyDescent="0.25">
      <c r="A45" s="10">
        <v>45803</v>
      </c>
      <c r="B45" s="10" t="s">
        <v>243</v>
      </c>
      <c r="C45" s="9" t="s">
        <v>209</v>
      </c>
      <c r="D45" s="9" t="s">
        <v>267</v>
      </c>
      <c r="E45" s="9" t="s">
        <v>46</v>
      </c>
      <c r="F45" s="11">
        <v>60</v>
      </c>
      <c r="H45" s="27"/>
      <c r="I45" s="14"/>
      <c r="J45" s="5"/>
      <c r="K45" s="5"/>
      <c r="L45" s="5"/>
      <c r="M45" s="5"/>
      <c r="N45" s="30"/>
    </row>
    <row r="46" spans="1:14" x14ac:dyDescent="0.25">
      <c r="A46" s="10">
        <v>45839</v>
      </c>
      <c r="B46" s="10" t="s">
        <v>298</v>
      </c>
      <c r="C46" s="9" t="s">
        <v>13</v>
      </c>
      <c r="D46" s="9"/>
      <c r="E46" s="9" t="s">
        <v>44</v>
      </c>
      <c r="F46" s="11">
        <v>33.25</v>
      </c>
      <c r="H46" s="27"/>
      <c r="I46" s="14"/>
      <c r="J46" s="5"/>
      <c r="K46" s="5"/>
      <c r="L46" s="5"/>
      <c r="M46" s="5"/>
      <c r="N46" s="30"/>
    </row>
    <row r="47" spans="1:14" x14ac:dyDescent="0.25">
      <c r="A47" s="10">
        <v>45852</v>
      </c>
      <c r="B47" s="10"/>
      <c r="C47" s="9" t="s">
        <v>275</v>
      </c>
      <c r="D47" s="9" t="s">
        <v>18</v>
      </c>
      <c r="E47" s="9" t="s">
        <v>18</v>
      </c>
      <c r="F47" s="11">
        <v>250</v>
      </c>
      <c r="H47" s="27"/>
      <c r="I47" s="14"/>
      <c r="J47" s="5"/>
      <c r="K47" s="5"/>
      <c r="L47" s="5"/>
      <c r="M47" s="5"/>
      <c r="N47" s="30"/>
    </row>
    <row r="48" spans="1:14" x14ac:dyDescent="0.25">
      <c r="A48" s="10"/>
      <c r="B48" s="10"/>
      <c r="C48" s="9"/>
      <c r="D48" s="9"/>
      <c r="E48" s="9"/>
      <c r="F48" s="11"/>
      <c r="H48" s="27"/>
      <c r="I48" s="14"/>
      <c r="J48" s="5"/>
      <c r="K48" s="5"/>
      <c r="L48" s="5"/>
      <c r="M48" s="5"/>
      <c r="N48" s="30"/>
    </row>
    <row r="49" spans="1:14" x14ac:dyDescent="0.25">
      <c r="A49" s="33" t="s">
        <v>56</v>
      </c>
      <c r="F49" s="18">
        <f>SUM(F5:F48)</f>
        <v>22093.440000000002</v>
      </c>
      <c r="H49" s="25" t="s">
        <v>55</v>
      </c>
      <c r="I49"/>
      <c r="N49" s="28">
        <f>SUM(N5:N48)</f>
        <v>23675.200000000001</v>
      </c>
    </row>
    <row r="50" spans="1:14" x14ac:dyDescent="0.25">
      <c r="A50" s="33" t="s">
        <v>324</v>
      </c>
      <c r="F50" s="18">
        <f>F49-SUM(F7,F13,F16,F18,F21,F24,F27,F28,F35,F40)</f>
        <v>17116.990000000002</v>
      </c>
    </row>
    <row r="52" spans="1:14" x14ac:dyDescent="0.25">
      <c r="F52" s="18"/>
    </row>
  </sheetData>
  <autoFilter ref="A4:N54" xr:uid="{87A7E1E5-CA73-40F3-B579-5A153972DE98}"/>
  <mergeCells count="2">
    <mergeCell ref="A3:D3"/>
    <mergeCell ref="H3:N3"/>
  </mergeCells>
  <pageMargins left="0.70866141732283472" right="0.70866141732283472" top="0.74803149606299213" bottom="0.74803149606299213" header="0.31496062992125984" footer="0.31496062992125984"/>
  <pageSetup paperSize="9" scale="53" orientation="landscape" horizontalDpi="300" verticalDpi="300" r:id="rId1"/>
  <headerFooter>
    <oddHeader>&amp;LKilry Village Hall - Banking</oddHeader>
  </headerFooter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6E971536-F683-4768-9855-E30114C7B9F7}">
          <x14:formula1>
            <xm:f>Categories!$A$2:$A$8</xm:f>
          </x14:formula1>
          <xm:sqref>E49:E51 E57:E376</xm:sqref>
        </x14:dataValidation>
        <x14:dataValidation type="list" allowBlank="1" showInputMessage="1" showErrorMessage="1" xr:uid="{F529F5E0-B8D3-4F17-8146-450CCBFF0F72}">
          <x14:formula1>
            <xm:f>Categories!$E$2:$E$15</xm:f>
          </x14:formula1>
          <xm:sqref>M50:M51 M57:M251</xm:sqref>
        </x14:dataValidation>
        <x14:dataValidation type="list" allowBlank="1" showInputMessage="1" showErrorMessage="1" xr:uid="{93AECBAA-3289-4385-9AF0-9FC985398328}">
          <x14:formula1>
            <xm:f>Categories!$E$2:$E$17</xm:f>
          </x14:formula1>
          <xm:sqref>M49</xm:sqref>
        </x14:dataValidation>
        <x14:dataValidation type="list" allowBlank="1" showInputMessage="1" showErrorMessage="1" xr:uid="{0894D282-8EDF-4E98-AD24-DDB4BC054102}">
          <x14:formula1>
            <xm:f>Categories!$A$2:$A$11</xm:f>
          </x14:formula1>
          <xm:sqref>E5:E48</xm:sqref>
        </x14:dataValidation>
        <x14:dataValidation type="list" allowBlank="1" showInputMessage="1" showErrorMessage="1" xr:uid="{2A6C0937-A08B-4391-ABE0-2FB56F94E57A}">
          <x14:formula1>
            <xm:f>Categories!$E$2:$E$20</xm:f>
          </x14:formula1>
          <xm:sqref>M5:M48 Y62:Y69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53C458-8398-473B-A63F-7A302E71C3AC}">
  <sheetPr>
    <pageSetUpPr fitToPage="1"/>
  </sheetPr>
  <dimension ref="A1:H64"/>
  <sheetViews>
    <sheetView zoomScaleNormal="100" workbookViewId="0">
      <selection activeCell="I20" sqref="I20"/>
    </sheetView>
  </sheetViews>
  <sheetFormatPr defaultRowHeight="15" x14ac:dyDescent="0.25"/>
  <cols>
    <col min="1" max="1" width="40" customWidth="1"/>
    <col min="2" max="2" width="11.28515625" style="41" customWidth="1"/>
    <col min="3" max="3" width="10.7109375" style="41" customWidth="1"/>
    <col min="4" max="4" width="9.140625" style="41" customWidth="1"/>
    <col min="5" max="5" width="10.85546875" style="41" bestFit="1" customWidth="1"/>
    <col min="6" max="6" width="9.140625" style="41"/>
  </cols>
  <sheetData>
    <row r="1" spans="1:7" ht="15.75" x14ac:dyDescent="0.25">
      <c r="A1" s="81" t="s">
        <v>15</v>
      </c>
      <c r="B1" s="40"/>
    </row>
    <row r="2" spans="1:7" ht="15.75" x14ac:dyDescent="0.25">
      <c r="A2" s="81" t="s">
        <v>259</v>
      </c>
      <c r="B2" s="40"/>
      <c r="C2" s="78"/>
      <c r="D2" s="78"/>
    </row>
    <row r="3" spans="1:7" ht="60" x14ac:dyDescent="0.25">
      <c r="A3" s="73"/>
      <c r="B3" s="82" t="s">
        <v>255</v>
      </c>
      <c r="C3" s="82" t="s">
        <v>256</v>
      </c>
      <c r="D3" s="75" t="s">
        <v>155</v>
      </c>
      <c r="E3" s="75" t="s">
        <v>61</v>
      </c>
      <c r="F3" s="75" t="s">
        <v>260</v>
      </c>
    </row>
    <row r="4" spans="1:7" x14ac:dyDescent="0.25">
      <c r="A4" s="1" t="s">
        <v>16</v>
      </c>
      <c r="B4" s="83"/>
      <c r="C4" s="84"/>
    </row>
    <row r="5" spans="1:7" x14ac:dyDescent="0.25">
      <c r="A5" t="s">
        <v>17</v>
      </c>
      <c r="B5" s="85"/>
      <c r="C5" s="84"/>
    </row>
    <row r="6" spans="1:7" x14ac:dyDescent="0.25">
      <c r="A6" s="15" t="s">
        <v>18</v>
      </c>
      <c r="B6" s="84">
        <f>SUMIF('Petty Cash'!$E$4:$E$62,Ignore!A6,'Petty Cash'!$F$4:$F$62)</f>
        <v>95.399999999999991</v>
      </c>
      <c r="C6" s="84">
        <f>SUMIF('Funds at Bank'!$E$5:$E$48,Ignore!A6,'Funds at Bank'!$F$5:$F$48)</f>
        <v>280</v>
      </c>
      <c r="D6" s="41">
        <v>1</v>
      </c>
      <c r="E6" s="41">
        <f>B6+C6</f>
        <v>375.4</v>
      </c>
      <c r="F6" s="41">
        <v>848</v>
      </c>
    </row>
    <row r="7" spans="1:7" x14ac:dyDescent="0.25">
      <c r="A7" s="15" t="s">
        <v>19</v>
      </c>
      <c r="B7" s="84">
        <f>SUMIF('Petty Cash'!$E$4:$E$62,Ignore!A7,'Petty Cash'!$F$4:$F$62)</f>
        <v>6973.35</v>
      </c>
      <c r="C7" s="84">
        <f>SUMIF('Funds at Bank'!$E$5:$E$48,Ignore!A7,'Funds at Bank'!$F$5:$F$48)</f>
        <v>517.96</v>
      </c>
      <c r="E7" s="41">
        <f>B7+C7</f>
        <v>7491.31</v>
      </c>
      <c r="F7" s="41">
        <v>4997</v>
      </c>
      <c r="G7" s="41"/>
    </row>
    <row r="8" spans="1:7" x14ac:dyDescent="0.25">
      <c r="A8" t="s">
        <v>20</v>
      </c>
      <c r="B8" s="84"/>
      <c r="C8" s="84"/>
    </row>
    <row r="9" spans="1:7" x14ac:dyDescent="0.25">
      <c r="A9" s="15" t="s">
        <v>21</v>
      </c>
      <c r="B9" s="84">
        <f>SUMIF('Petty Cash'!$E$4:$E$62,Ignore!A9,'Petty Cash'!$F$4:$F$62)</f>
        <v>65</v>
      </c>
      <c r="C9" s="84">
        <f>SUMIF('Funds at Bank'!$E$5:$E$48,Ignore!A9,'Funds at Bank'!$F$5:$F$48)</f>
        <v>1747.5</v>
      </c>
      <c r="E9" s="41">
        <f t="shared" ref="E9:E11" si="0">B9+C9</f>
        <v>1812.5</v>
      </c>
      <c r="F9" s="41">
        <v>765</v>
      </c>
    </row>
    <row r="10" spans="1:7" x14ac:dyDescent="0.25">
      <c r="A10" s="15" t="s">
        <v>22</v>
      </c>
      <c r="B10" s="84">
        <f>SUMIF('Petty Cash'!$E$4:$E$62,Ignore!A10,'Petty Cash'!$F$4:$F$62)</f>
        <v>0</v>
      </c>
      <c r="C10" s="84">
        <f>SUMIF('Funds at Bank'!$E$5:$E$48,Ignore!A10,'Funds at Bank'!$F$5:$F$48)</f>
        <v>571.53</v>
      </c>
      <c r="E10" s="41">
        <f t="shared" si="0"/>
        <v>571.53</v>
      </c>
      <c r="F10" s="41">
        <v>225</v>
      </c>
    </row>
    <row r="11" spans="1:7" x14ac:dyDescent="0.25">
      <c r="A11" s="15" t="s">
        <v>23</v>
      </c>
      <c r="B11" s="84">
        <f>SUMIF('Petty Cash'!$E$4:$E$62,Ignore!A11,'Petty Cash'!$F$4:$F$62)</f>
        <v>0</v>
      </c>
      <c r="C11" s="84">
        <f>SUMIF('Funds at Bank'!$E$5:$E$48,Ignore!A11,'Funds at Bank'!$F$5:$F$48)</f>
        <v>0</v>
      </c>
      <c r="E11" s="41">
        <f t="shared" si="0"/>
        <v>0</v>
      </c>
      <c r="F11" s="41">
        <v>0</v>
      </c>
    </row>
    <row r="12" spans="1:7" x14ac:dyDescent="0.25">
      <c r="A12" s="15" t="str">
        <f>Categories!E16</f>
        <v>Grants - Unrestricted</v>
      </c>
      <c r="B12" s="84">
        <v>0</v>
      </c>
      <c r="C12" s="84">
        <f>SUMIF('Funds at Bank'!$E$5:$E$48,Ignore!A12,'Funds at Bank'!$F$5:$F$48)</f>
        <v>0</v>
      </c>
      <c r="E12" s="41">
        <v>0</v>
      </c>
      <c r="F12" s="41">
        <v>2919</v>
      </c>
    </row>
    <row r="13" spans="1:7" x14ac:dyDescent="0.25">
      <c r="A13" s="15" t="s">
        <v>257</v>
      </c>
      <c r="B13" s="84">
        <f>SUMIF('Petty Cash'!$E$4:$E$62,Ignore!A13,'Petty Cash'!$F$4:$F$62)</f>
        <v>0</v>
      </c>
      <c r="C13" s="84">
        <f>SUMIF('Funds at Bank'!$E$5:$E$48,Ignore!A13,'Funds at Bank'!$F$5:$F$48)</f>
        <v>14000</v>
      </c>
      <c r="D13" s="41">
        <v>2</v>
      </c>
      <c r="E13" s="41">
        <f t="shared" ref="E13" si="1">B13+C13</f>
        <v>14000</v>
      </c>
      <c r="F13" s="41">
        <v>0</v>
      </c>
    </row>
    <row r="14" spans="1:7" x14ac:dyDescent="0.25">
      <c r="A14" t="s">
        <v>24</v>
      </c>
      <c r="B14" s="84"/>
      <c r="C14" s="84">
        <f>SUMIF('Funds at Bank'!$E$5:$E$48,Ignore!A14,'Funds at Bank'!$F$5:$F$48)</f>
        <v>0</v>
      </c>
    </row>
    <row r="15" spans="1:7" x14ac:dyDescent="0.25">
      <c r="A15" s="15" t="s">
        <v>25</v>
      </c>
      <c r="B15" s="84">
        <f>SUMIF('Petty Cash'!$E$4:$E$62,Ignore!A15,'Petty Cash'!$F$4:$F$62)</f>
        <v>0</v>
      </c>
      <c r="C15" s="84">
        <f>SUMIF('Funds at Bank'!$E$5:$E$48,Ignore!A15,'Funds at Bank'!$F$5:$F$48)</f>
        <v>0</v>
      </c>
      <c r="E15" s="41">
        <f>B15+C15</f>
        <v>0</v>
      </c>
      <c r="F15" s="41">
        <v>0</v>
      </c>
    </row>
    <row r="16" spans="1:7" ht="15.75" thickBot="1" x14ac:dyDescent="0.3">
      <c r="A16" s="16" t="s">
        <v>26</v>
      </c>
      <c r="B16" s="86">
        <f>SUM(B6:B15)</f>
        <v>7133.75</v>
      </c>
      <c r="C16" s="86">
        <f>SUM(C6:C15)</f>
        <v>17116.989999999998</v>
      </c>
      <c r="D16" s="72"/>
      <c r="E16" s="72">
        <f>B16+C16</f>
        <v>24250.739999999998</v>
      </c>
      <c r="F16" s="72">
        <f>SUM(F5:F15)</f>
        <v>9754</v>
      </c>
    </row>
    <row r="17" spans="1:6" x14ac:dyDescent="0.25">
      <c r="A17" s="1"/>
      <c r="B17" s="83"/>
      <c r="C17" s="84"/>
    </row>
    <row r="18" spans="1:6" x14ac:dyDescent="0.25">
      <c r="A18" s="1" t="s">
        <v>27</v>
      </c>
      <c r="B18" s="83"/>
      <c r="C18" s="84"/>
    </row>
    <row r="19" spans="1:6" x14ac:dyDescent="0.25">
      <c r="A19" s="17" t="s">
        <v>28</v>
      </c>
      <c r="B19" s="85">
        <f>SUMIF('Petty Cash'!$M$4:$M$58,Ignore!A19,'Petty Cash'!$N$4:$N$58)</f>
        <v>1205.33</v>
      </c>
      <c r="C19" s="84">
        <f>SUMIF('Funds at Bank'!$M$5:$M$48,Ignore!A19,'Funds at Bank'!$N$5:$N$48)</f>
        <v>75.509999999999991</v>
      </c>
      <c r="E19" s="41">
        <f>B19+C19</f>
        <v>1280.8399999999999</v>
      </c>
      <c r="F19" s="41">
        <v>953</v>
      </c>
    </row>
    <row r="20" spans="1:6" x14ac:dyDescent="0.25">
      <c r="A20" t="s">
        <v>29</v>
      </c>
      <c r="B20" s="85"/>
      <c r="C20" s="84">
        <f>SUMIF('Funds at Bank'!$M$5:$M$48,Ignore!A20,'Funds at Bank'!$N$5:$N$48)</f>
        <v>0</v>
      </c>
    </row>
    <row r="21" spans="1:6" x14ac:dyDescent="0.25">
      <c r="A21" s="15" t="s">
        <v>30</v>
      </c>
      <c r="B21" s="85">
        <f>SUMIF('Petty Cash'!$M$4:$M$58,Ignore!A21,'Petty Cash'!$N$4:$N$58)</f>
        <v>0</v>
      </c>
      <c r="C21" s="84">
        <f>SUMIF('Funds at Bank'!$M$5:$M$48,Ignore!A21,'Funds at Bank'!$N$5:$N$48)</f>
        <v>2244.1800000000003</v>
      </c>
      <c r="E21" s="41">
        <f t="shared" ref="E21:E37" si="2">B21+C21</f>
        <v>2244.1800000000003</v>
      </c>
      <c r="F21" s="41">
        <v>842</v>
      </c>
    </row>
    <row r="22" spans="1:6" x14ac:dyDescent="0.25">
      <c r="A22" s="15" t="s">
        <v>31</v>
      </c>
      <c r="B22" s="85">
        <f>SUMIF('Petty Cash'!$M$4:$M$58,Ignore!A22,'Petty Cash'!$N$4:$N$58)</f>
        <v>0</v>
      </c>
      <c r="C22" s="84">
        <f>SUMIF('Funds at Bank'!$M$5:$M$48,Ignore!A22,'Funds at Bank'!$N$5:$N$48)</f>
        <v>0</v>
      </c>
      <c r="E22" s="41">
        <f t="shared" si="2"/>
        <v>0</v>
      </c>
      <c r="F22" s="41">
        <v>0</v>
      </c>
    </row>
    <row r="23" spans="1:6" x14ac:dyDescent="0.25">
      <c r="A23" s="15" t="s">
        <v>32</v>
      </c>
      <c r="B23" s="85">
        <f>SUMIF('Petty Cash'!$M$4:$M$58,Ignore!A23,'Petty Cash'!$N$4:$N$58)</f>
        <v>0</v>
      </c>
      <c r="C23" s="84">
        <f>SUMIF('Funds at Bank'!$M$5:$M$48,Ignore!A23,'Funds at Bank'!$N$5:$N$48)</f>
        <v>688.32</v>
      </c>
      <c r="E23" s="41">
        <f t="shared" si="2"/>
        <v>688.32</v>
      </c>
      <c r="F23" s="41">
        <v>672</v>
      </c>
    </row>
    <row r="24" spans="1:6" x14ac:dyDescent="0.25">
      <c r="A24" s="15" t="s">
        <v>33</v>
      </c>
      <c r="B24" s="85">
        <f>SUMIF('Petty Cash'!$M$4:$M$58,Ignore!A24,'Petty Cash'!$N$4:$N$58)</f>
        <v>90</v>
      </c>
      <c r="C24" s="84">
        <f>SUMIF('Funds at Bank'!$M$5:$M$48,Ignore!A24,'Funds at Bank'!$N$5:$N$48)</f>
        <v>3211.67</v>
      </c>
      <c r="E24" s="41">
        <f t="shared" si="2"/>
        <v>3301.67</v>
      </c>
      <c r="F24" s="41">
        <v>367</v>
      </c>
    </row>
    <row r="25" spans="1:6" x14ac:dyDescent="0.25">
      <c r="A25" s="15" t="s">
        <v>34</v>
      </c>
      <c r="B25" s="85">
        <f>SUMIF('Petty Cash'!$M$4:$M$58,Ignore!A25,'Petty Cash'!$N$4:$N$58)</f>
        <v>492</v>
      </c>
      <c r="C25" s="84">
        <f>SUMIF('Funds at Bank'!$M$5:$M$48,Ignore!A25,'Funds at Bank'!$N$5:$N$48)</f>
        <v>310</v>
      </c>
      <c r="E25" s="41">
        <f t="shared" si="2"/>
        <v>802</v>
      </c>
      <c r="F25" s="41">
        <v>462</v>
      </c>
    </row>
    <row r="26" spans="1:6" x14ac:dyDescent="0.25">
      <c r="A26" s="15" t="s">
        <v>35</v>
      </c>
      <c r="B26" s="85">
        <f>SUMIF('Petty Cash'!$M$4:$M$58,Ignore!A26,'Petty Cash'!$N$4:$N$58)</f>
        <v>10</v>
      </c>
      <c r="C26" s="84">
        <f>SUMIF('Funds at Bank'!$M$5:$M$48,Ignore!A26,'Funds at Bank'!$N$5:$N$48)</f>
        <v>0</v>
      </c>
      <c r="E26" s="41">
        <f t="shared" si="2"/>
        <v>10</v>
      </c>
      <c r="F26" s="41">
        <v>524</v>
      </c>
    </row>
    <row r="27" spans="1:6" x14ac:dyDescent="0.25">
      <c r="A27" s="15" t="s">
        <v>129</v>
      </c>
      <c r="B27" s="85">
        <f>SUMIF('Petty Cash'!$M$4:$M$58,Ignore!A27,'Petty Cash'!$N$4:$N$58)</f>
        <v>100</v>
      </c>
      <c r="C27" s="84">
        <f>SUMIF('Funds at Bank'!$M$5:$M$48,Ignore!A27,'Funds at Bank'!$N$5:$N$48)</f>
        <v>0</v>
      </c>
      <c r="E27" s="41">
        <f t="shared" si="2"/>
        <v>100</v>
      </c>
      <c r="F27" s="41">
        <v>0</v>
      </c>
    </row>
    <row r="28" spans="1:6" x14ac:dyDescent="0.25">
      <c r="A28" s="15" t="s">
        <v>36</v>
      </c>
      <c r="B28" s="85">
        <f>SUMIF('Petty Cash'!$M$4:$M$58,Ignore!A28,'Petty Cash'!$N$4:$N$58)</f>
        <v>0</v>
      </c>
      <c r="C28" s="84">
        <f>SUMIF('Funds at Bank'!$M$5:$M$48,Ignore!A28,'Funds at Bank'!$N$5:$N$48)</f>
        <v>0</v>
      </c>
      <c r="E28" s="41">
        <f t="shared" si="2"/>
        <v>0</v>
      </c>
      <c r="F28" s="41">
        <v>0</v>
      </c>
    </row>
    <row r="29" spans="1:6" x14ac:dyDescent="0.25">
      <c r="A29" s="15" t="s">
        <v>37</v>
      </c>
      <c r="B29" s="85">
        <f>SUMIF('Petty Cash'!$M$4:$M$58,Ignore!A29,'Petty Cash'!$N$4:$N$58)</f>
        <v>0</v>
      </c>
      <c r="C29" s="84">
        <f>SUMIF('Funds at Bank'!$M$5:$M$48,Ignore!A29,'Funds at Bank'!$N$5:$N$48)</f>
        <v>87</v>
      </c>
      <c r="E29" s="41">
        <f t="shared" si="2"/>
        <v>87</v>
      </c>
      <c r="F29" s="41">
        <v>0</v>
      </c>
    </row>
    <row r="30" spans="1:6" x14ac:dyDescent="0.25">
      <c r="A30" s="15" t="s">
        <v>38</v>
      </c>
      <c r="B30" s="85">
        <f>SUMIF('Petty Cash'!$M$4:$M$58,Ignore!A30,'Petty Cash'!$N$4:$N$58)</f>
        <v>468.91000000000008</v>
      </c>
      <c r="C30" s="84">
        <f>SUMIF('Funds at Bank'!$M$5:$M$48,Ignore!A30,'Funds at Bank'!$N$5:$N$48)</f>
        <v>133.19999999999999</v>
      </c>
      <c r="D30" s="41">
        <v>3</v>
      </c>
      <c r="E30" s="41">
        <f t="shared" si="2"/>
        <v>602.11000000000013</v>
      </c>
      <c r="F30" s="41">
        <v>0</v>
      </c>
    </row>
    <row r="31" spans="1:6" x14ac:dyDescent="0.25">
      <c r="A31" s="15" t="str">
        <f>Categories!E16</f>
        <v>Grants - Unrestricted</v>
      </c>
      <c r="B31" s="85"/>
      <c r="C31" s="84">
        <f>SUMIF('Funds at Bank'!$M$5:$M$48,Ignore!A31,'Funds at Bank'!$N$5:$N$48)</f>
        <v>0</v>
      </c>
      <c r="E31" s="41">
        <v>0</v>
      </c>
      <c r="F31" s="41">
        <v>1069</v>
      </c>
    </row>
    <row r="32" spans="1:6" x14ac:dyDescent="0.25">
      <c r="A32" s="15" t="s">
        <v>257</v>
      </c>
      <c r="B32" s="85">
        <f>SUMIF('Petty Cash'!$M$4:$M$58,Ignore!A32,'Petty Cash'!$N$4:$N$58)</f>
        <v>0</v>
      </c>
      <c r="C32" s="84">
        <f>SUMIF('Funds at Bank'!$M$5:$M$48,Ignore!A32,'Funds at Bank'!$N$5:$N$48)</f>
        <v>14182</v>
      </c>
      <c r="D32" s="41">
        <v>2</v>
      </c>
      <c r="E32" s="41">
        <f t="shared" ref="E32:E33" si="3">B32+C32</f>
        <v>14182</v>
      </c>
      <c r="F32" s="41">
        <v>0</v>
      </c>
    </row>
    <row r="33" spans="1:6" x14ac:dyDescent="0.25">
      <c r="A33" s="15" t="s">
        <v>261</v>
      </c>
      <c r="B33" s="85">
        <f>SUMIF('Petty Cash'!$M$4:$M$58,Ignore!A33,'Petty Cash'!$N$4:$N$58)</f>
        <v>0</v>
      </c>
      <c r="C33" s="84">
        <f>SUMIF('Funds at Bank'!$M$5:$M$48,Ignore!A33,'Funds at Bank'!$N$5:$N$48)</f>
        <v>742.2</v>
      </c>
      <c r="E33" s="41">
        <f t="shared" si="3"/>
        <v>742.2</v>
      </c>
      <c r="F33" s="41">
        <v>600</v>
      </c>
    </row>
    <row r="34" spans="1:6" x14ac:dyDescent="0.25">
      <c r="A34" s="15" t="s">
        <v>291</v>
      </c>
      <c r="B34" s="85">
        <f>SUMIF('Petty Cash'!$M$4:$M$58,Ignore!A34,'Petty Cash'!$N$4:$N$58)</f>
        <v>0</v>
      </c>
      <c r="C34" s="84">
        <f>SUMIF('Funds at Bank'!$M$5:$M$48,Ignore!A34,'Funds at Bank'!$N$5:$N$48)</f>
        <v>1451.12</v>
      </c>
      <c r="D34" s="41">
        <v>4</v>
      </c>
      <c r="E34" s="41">
        <f t="shared" ref="E34" si="4">B34+C34</f>
        <v>1451.12</v>
      </c>
      <c r="F34" s="41">
        <v>0</v>
      </c>
    </row>
    <row r="35" spans="1:6" x14ac:dyDescent="0.25">
      <c r="A35" s="15" t="s">
        <v>297</v>
      </c>
      <c r="B35" s="85">
        <f>SUMIF('Petty Cash'!$M$4:$M$58,Ignore!A35,'Petty Cash'!$N$4:$N$58)</f>
        <v>19.2</v>
      </c>
      <c r="C35" s="84">
        <f>SUMIF('Funds at Bank'!$M$5:$M$48,Ignore!A35,'Funds at Bank'!$N$5:$N$48)</f>
        <v>500</v>
      </c>
      <c r="E35" s="41">
        <f t="shared" ref="E35" si="5">B35+C35</f>
        <v>519.20000000000005</v>
      </c>
      <c r="F35" s="41">
        <v>0</v>
      </c>
    </row>
    <row r="36" spans="1:6" x14ac:dyDescent="0.25">
      <c r="A36" t="s">
        <v>39</v>
      </c>
      <c r="B36" s="85">
        <f>SUMIF(Accounts!$N$4:$N$61,A36,Accounts!$O$4:$O$61)</f>
        <v>0</v>
      </c>
      <c r="C36" s="84">
        <f>SUMIF('Funds at Bank'!$M$5:$M$48,Ignore!A36,'Funds at Bank'!$N$5:$N$48)</f>
        <v>0</v>
      </c>
    </row>
    <row r="37" spans="1:6" x14ac:dyDescent="0.25">
      <c r="A37" s="15" t="s">
        <v>40</v>
      </c>
      <c r="B37" s="85">
        <f>SUMIF('Petty Cash'!$M$4:$M$58,Ignore!A37,'Petty Cash'!$N$4:$N$58)</f>
        <v>50</v>
      </c>
      <c r="C37" s="84">
        <f>SUMIF('Funds at Bank'!$M$5:$M$48,Ignore!A37,'Funds at Bank'!$N$5:$N$48)</f>
        <v>50</v>
      </c>
      <c r="E37" s="41">
        <f t="shared" si="2"/>
        <v>100</v>
      </c>
      <c r="F37" s="41">
        <v>0</v>
      </c>
    </row>
    <row r="38" spans="1:6" ht="15.75" thickBot="1" x14ac:dyDescent="0.3">
      <c r="A38" s="16" t="s">
        <v>41</v>
      </c>
      <c r="B38" s="86">
        <f>SUM(B19:B37)</f>
        <v>2435.4399999999996</v>
      </c>
      <c r="C38" s="86">
        <f t="shared" ref="C38:E38" si="6">SUM(C19:C37)</f>
        <v>23675.200000000001</v>
      </c>
      <c r="D38" s="72"/>
      <c r="E38" s="72">
        <f t="shared" si="6"/>
        <v>26110.640000000003</v>
      </c>
      <c r="F38" s="72">
        <f>SUM(F19:F37)</f>
        <v>5489</v>
      </c>
    </row>
    <row r="39" spans="1:6" x14ac:dyDescent="0.25">
      <c r="A39" s="1"/>
      <c r="B39" s="83"/>
      <c r="C39" s="84"/>
    </row>
    <row r="40" spans="1:6" ht="15.75" thickBot="1" x14ac:dyDescent="0.3">
      <c r="A40" s="16" t="s">
        <v>42</v>
      </c>
      <c r="B40" s="86">
        <f>B16-B38</f>
        <v>4698.3100000000004</v>
      </c>
      <c r="C40" s="86">
        <f t="shared" ref="C40:F40" si="7">C16-C38</f>
        <v>-6558.2100000000028</v>
      </c>
      <c r="D40" s="72"/>
      <c r="E40" s="72">
        <f t="shared" si="7"/>
        <v>-1859.9000000000051</v>
      </c>
      <c r="F40" s="72">
        <f t="shared" si="7"/>
        <v>4265</v>
      </c>
    </row>
    <row r="41" spans="1:6" x14ac:dyDescent="0.25">
      <c r="A41" t="s">
        <v>43</v>
      </c>
      <c r="B41" s="40"/>
    </row>
    <row r="45" spans="1:6" x14ac:dyDescent="0.25">
      <c r="A45" s="1" t="s">
        <v>262</v>
      </c>
    </row>
    <row r="46" spans="1:6" x14ac:dyDescent="0.25">
      <c r="A46" s="74" t="s">
        <v>263</v>
      </c>
      <c r="E46" s="41">
        <v>12377.5</v>
      </c>
    </row>
    <row r="47" spans="1:6" x14ac:dyDescent="0.25">
      <c r="A47" s="74" t="s">
        <v>83</v>
      </c>
      <c r="E47" s="41">
        <v>525</v>
      </c>
    </row>
    <row r="48" spans="1:6" x14ac:dyDescent="0.25">
      <c r="A48" s="74" t="s">
        <v>254</v>
      </c>
      <c r="E48" s="76">
        <f>SUM(E46:E47)</f>
        <v>12902.5</v>
      </c>
    </row>
    <row r="49" spans="1:8" x14ac:dyDescent="0.25">
      <c r="A49" s="74" t="s">
        <v>264</v>
      </c>
      <c r="E49" s="41">
        <f>E40</f>
        <v>-1859.9000000000051</v>
      </c>
    </row>
    <row r="50" spans="1:8" ht="15.75" thickBot="1" x14ac:dyDescent="0.3">
      <c r="A50" s="39"/>
      <c r="B50" s="39"/>
      <c r="C50" s="39"/>
      <c r="D50" s="39"/>
      <c r="E50" s="72">
        <f>E48+E49</f>
        <v>11042.599999999995</v>
      </c>
    </row>
    <row r="52" spans="1:8" x14ac:dyDescent="0.25">
      <c r="A52" s="1" t="s">
        <v>265</v>
      </c>
    </row>
    <row r="53" spans="1:8" x14ac:dyDescent="0.25">
      <c r="A53" s="74" t="s">
        <v>263</v>
      </c>
      <c r="E53" s="41">
        <v>8848.93</v>
      </c>
    </row>
    <row r="54" spans="1:8" x14ac:dyDescent="0.25">
      <c r="A54" s="74" t="s">
        <v>266</v>
      </c>
      <c r="E54" s="41">
        <v>1946.81</v>
      </c>
    </row>
    <row r="55" spans="1:8" x14ac:dyDescent="0.25">
      <c r="A55" s="74" t="s">
        <v>83</v>
      </c>
      <c r="E55" s="41">
        <f>E56-(E53+E54)</f>
        <v>246.85999999999513</v>
      </c>
      <c r="H55" s="41"/>
    </row>
    <row r="56" spans="1:8" ht="15.75" thickBot="1" x14ac:dyDescent="0.3">
      <c r="E56" s="72">
        <f>E50</f>
        <v>11042.599999999995</v>
      </c>
    </row>
    <row r="60" spans="1:8" x14ac:dyDescent="0.25">
      <c r="A60" s="1" t="s">
        <v>276</v>
      </c>
    </row>
    <row r="61" spans="1:8" x14ac:dyDescent="0.25">
      <c r="A61" s="87" t="s">
        <v>277</v>
      </c>
      <c r="B61" s="87"/>
      <c r="C61" s="87"/>
      <c r="D61" s="87"/>
      <c r="E61" s="87"/>
      <c r="F61" s="87"/>
      <c r="G61" s="87"/>
      <c r="H61" s="87"/>
    </row>
    <row r="62" spans="1:8" ht="30" customHeight="1" x14ac:dyDescent="0.25">
      <c r="A62" s="87" t="s">
        <v>279</v>
      </c>
      <c r="B62" s="87"/>
      <c r="C62" s="87"/>
      <c r="D62" s="87"/>
      <c r="E62" s="87"/>
      <c r="F62" s="87"/>
      <c r="G62" s="87"/>
      <c r="H62" s="87"/>
    </row>
    <row r="63" spans="1:8" x14ac:dyDescent="0.25">
      <c r="A63" s="87" t="s">
        <v>296</v>
      </c>
      <c r="B63" s="87"/>
      <c r="C63" s="87"/>
      <c r="D63" s="87"/>
      <c r="E63" s="87"/>
      <c r="F63" s="87"/>
      <c r="G63" s="87"/>
      <c r="H63" s="87"/>
    </row>
    <row r="64" spans="1:8" x14ac:dyDescent="0.25">
      <c r="A64" s="87" t="s">
        <v>293</v>
      </c>
      <c r="B64" s="87"/>
      <c r="C64" s="87"/>
      <c r="D64" s="87"/>
      <c r="E64" s="87"/>
      <c r="F64" s="87"/>
      <c r="G64" s="87"/>
      <c r="H64" s="87"/>
    </row>
  </sheetData>
  <mergeCells count="4">
    <mergeCell ref="A61:H61"/>
    <mergeCell ref="A62:H62"/>
    <mergeCell ref="A63:H63"/>
    <mergeCell ref="A64:H64"/>
  </mergeCells>
  <pageMargins left="0.70866141732283472" right="0.70866141732283472" top="0.74803149606299213" bottom="0.74803149606299213" header="0.31496062992125984" footer="0.31496062992125984"/>
  <pageSetup paperSize="9" scale="74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7ED39D-32EE-48D6-AB70-D1ECB25FF2E8}">
  <dimension ref="A1:E20"/>
  <sheetViews>
    <sheetView workbookViewId="0">
      <selection activeCell="I16" sqref="I16"/>
    </sheetView>
  </sheetViews>
  <sheetFormatPr defaultRowHeight="15" x14ac:dyDescent="0.25"/>
  <sheetData>
    <row r="1" spans="1:5" x14ac:dyDescent="0.25">
      <c r="A1" s="1" t="s">
        <v>3</v>
      </c>
      <c r="E1" s="1" t="s">
        <v>4</v>
      </c>
    </row>
    <row r="2" spans="1:5" x14ac:dyDescent="0.25">
      <c r="A2" t="s">
        <v>46</v>
      </c>
      <c r="E2" t="s">
        <v>48</v>
      </c>
    </row>
    <row r="3" spans="1:5" x14ac:dyDescent="0.25">
      <c r="A3" t="s">
        <v>19</v>
      </c>
      <c r="E3" t="s">
        <v>30</v>
      </c>
    </row>
    <row r="4" spans="1:5" x14ac:dyDescent="0.25">
      <c r="A4" t="s">
        <v>18</v>
      </c>
      <c r="E4" t="s">
        <v>31</v>
      </c>
    </row>
    <row r="5" spans="1:5" x14ac:dyDescent="0.25">
      <c r="A5" t="s">
        <v>9</v>
      </c>
      <c r="E5" t="s">
        <v>32</v>
      </c>
    </row>
    <row r="6" spans="1:5" x14ac:dyDescent="0.25">
      <c r="A6" t="s">
        <v>44</v>
      </c>
      <c r="E6" t="s">
        <v>33</v>
      </c>
    </row>
    <row r="7" spans="1:5" x14ac:dyDescent="0.25">
      <c r="A7" t="s">
        <v>45</v>
      </c>
      <c r="E7" t="s">
        <v>34</v>
      </c>
    </row>
    <row r="8" spans="1:5" x14ac:dyDescent="0.25">
      <c r="A8" t="s">
        <v>47</v>
      </c>
      <c r="E8" t="s">
        <v>35</v>
      </c>
    </row>
    <row r="9" spans="1:5" x14ac:dyDescent="0.25">
      <c r="A9" t="s">
        <v>60</v>
      </c>
      <c r="E9" t="s">
        <v>129</v>
      </c>
    </row>
    <row r="10" spans="1:5" x14ac:dyDescent="0.25">
      <c r="A10" t="s">
        <v>258</v>
      </c>
      <c r="E10" t="s">
        <v>36</v>
      </c>
    </row>
    <row r="11" spans="1:5" x14ac:dyDescent="0.25">
      <c r="A11" t="s">
        <v>257</v>
      </c>
      <c r="E11" t="s">
        <v>37</v>
      </c>
    </row>
    <row r="12" spans="1:5" x14ac:dyDescent="0.25">
      <c r="E12" t="s">
        <v>38</v>
      </c>
    </row>
    <row r="13" spans="1:5" x14ac:dyDescent="0.25">
      <c r="E13" t="s">
        <v>40</v>
      </c>
    </row>
    <row r="14" spans="1:5" x14ac:dyDescent="0.25">
      <c r="E14" t="s">
        <v>60</v>
      </c>
    </row>
    <row r="15" spans="1:5" x14ac:dyDescent="0.25">
      <c r="E15" t="s">
        <v>59</v>
      </c>
    </row>
    <row r="16" spans="1:5" x14ac:dyDescent="0.25">
      <c r="E16" t="s">
        <v>258</v>
      </c>
    </row>
    <row r="17" spans="5:5" x14ac:dyDescent="0.25">
      <c r="E17" t="s">
        <v>257</v>
      </c>
    </row>
    <row r="18" spans="5:5" x14ac:dyDescent="0.25">
      <c r="E18" t="s">
        <v>261</v>
      </c>
    </row>
    <row r="19" spans="5:5" x14ac:dyDescent="0.25">
      <c r="E19" t="s">
        <v>291</v>
      </c>
    </row>
    <row r="20" spans="5:5" x14ac:dyDescent="0.25">
      <c r="E20" t="s">
        <v>297</v>
      </c>
    </row>
  </sheetData>
  <pageMargins left="0.7" right="0.7" top="0.75" bottom="0.75" header="0.3" footer="0.3"/>
  <pageSetup paperSize="9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F12480-F848-4D8A-93F5-EB054C3847C4}">
  <dimension ref="A1:U63"/>
  <sheetViews>
    <sheetView zoomScale="70" zoomScaleNormal="70" workbookViewId="0">
      <selection activeCell="F16" sqref="F16"/>
    </sheetView>
  </sheetViews>
  <sheetFormatPr defaultRowHeight="15" x14ac:dyDescent="0.25"/>
  <cols>
    <col min="1" max="1" width="10.5703125" customWidth="1"/>
    <col min="2" max="2" width="5.42578125" customWidth="1"/>
    <col min="3" max="3" width="16.7109375" customWidth="1"/>
    <col min="4" max="4" width="24.85546875" customWidth="1"/>
    <col min="5" max="5" width="17.7109375" bestFit="1" customWidth="1"/>
    <col min="6" max="6" width="11.5703125" customWidth="1"/>
    <col min="7" max="7" width="3.28515625" customWidth="1"/>
    <col min="8" max="8" width="12.42578125" style="33" customWidth="1"/>
    <col min="9" max="9" width="5.42578125" style="12" customWidth="1"/>
    <col min="10" max="10" width="16.7109375" customWidth="1"/>
    <col min="11" max="13" width="24.85546875" customWidth="1"/>
    <col min="14" max="14" width="21.85546875" bestFit="1" customWidth="1"/>
    <col min="15" max="15" width="11" style="28" customWidth="1"/>
    <col min="17" max="17" width="23.5703125" bestFit="1" customWidth="1"/>
    <col min="18" max="18" width="20.7109375" style="18" bestFit="1" customWidth="1"/>
    <col min="20" max="20" width="19.140625" bestFit="1" customWidth="1"/>
    <col min="21" max="21" width="20.7109375" bestFit="1" customWidth="1"/>
  </cols>
  <sheetData>
    <row r="1" spans="1:21" ht="15.75" thickBot="1" x14ac:dyDescent="0.3">
      <c r="A1" s="1" t="s">
        <v>7</v>
      </c>
      <c r="B1" s="1"/>
      <c r="D1">
        <v>12000.63</v>
      </c>
      <c r="T1" s="53" t="s">
        <v>3</v>
      </c>
      <c r="U1" s="54"/>
    </row>
    <row r="2" spans="1:21" s="3" customFormat="1" ht="18.75" x14ac:dyDescent="0.3">
      <c r="A2" s="89" t="s">
        <v>3</v>
      </c>
      <c r="B2" s="89"/>
      <c r="C2" s="89"/>
      <c r="D2" s="89"/>
      <c r="E2" s="89"/>
      <c r="F2" s="89"/>
      <c r="G2" s="2"/>
      <c r="H2" s="90" t="s">
        <v>4</v>
      </c>
      <c r="I2" s="90"/>
      <c r="J2" s="90"/>
      <c r="K2" s="90"/>
      <c r="L2" s="90"/>
      <c r="M2" s="90"/>
      <c r="N2" s="90"/>
      <c r="O2" s="90"/>
      <c r="Q2" s="19" t="str">
        <f>A1</f>
        <v>Opening Balance:</v>
      </c>
      <c r="R2" s="22">
        <f>D1</f>
        <v>12000.63</v>
      </c>
      <c r="T2" s="52" t="s">
        <v>135</v>
      </c>
      <c r="U2" t="s">
        <v>138</v>
      </c>
    </row>
    <row r="3" spans="1:21" s="49" customFormat="1" ht="33.75" customHeight="1" x14ac:dyDescent="0.25">
      <c r="A3" s="43" t="s">
        <v>0</v>
      </c>
      <c r="B3" s="43" t="s">
        <v>14</v>
      </c>
      <c r="C3" s="43" t="s">
        <v>1</v>
      </c>
      <c r="D3" s="43" t="s">
        <v>2</v>
      </c>
      <c r="E3" s="43" t="s">
        <v>8</v>
      </c>
      <c r="F3" s="43" t="s">
        <v>6</v>
      </c>
      <c r="G3" s="44"/>
      <c r="H3" s="45" t="s">
        <v>0</v>
      </c>
      <c r="I3" s="46" t="s">
        <v>14</v>
      </c>
      <c r="J3" s="47" t="s">
        <v>5</v>
      </c>
      <c r="K3" s="47" t="s">
        <v>2</v>
      </c>
      <c r="L3" s="47" t="s">
        <v>73</v>
      </c>
      <c r="M3" s="47" t="s">
        <v>82</v>
      </c>
      <c r="N3" s="47" t="s">
        <v>8</v>
      </c>
      <c r="O3" s="48" t="s">
        <v>6</v>
      </c>
      <c r="Q3" s="50" t="s">
        <v>56</v>
      </c>
      <c r="R3" s="51">
        <f>F63</f>
        <v>14222.38</v>
      </c>
      <c r="T3" s="17" t="s">
        <v>18</v>
      </c>
      <c r="U3" s="18">
        <v>37.950000000000003</v>
      </c>
    </row>
    <row r="4" spans="1:21" x14ac:dyDescent="0.25">
      <c r="A4" s="10">
        <v>45521</v>
      </c>
      <c r="B4" s="9"/>
      <c r="C4" s="9" t="s">
        <v>105</v>
      </c>
      <c r="D4" s="9"/>
      <c r="E4" s="9" t="s">
        <v>19</v>
      </c>
      <c r="F4" s="69">
        <v>927.94</v>
      </c>
      <c r="G4" s="1"/>
      <c r="H4" s="42">
        <v>45510</v>
      </c>
      <c r="I4" s="14"/>
      <c r="J4" s="5" t="s">
        <v>112</v>
      </c>
      <c r="K4" s="5" t="s">
        <v>113</v>
      </c>
      <c r="L4" s="5" t="s">
        <v>105</v>
      </c>
      <c r="M4" s="5"/>
      <c r="N4" s="5" t="s">
        <v>48</v>
      </c>
      <c r="O4" s="30">
        <v>37.47</v>
      </c>
      <c r="Q4" s="20" t="s">
        <v>55</v>
      </c>
      <c r="R4" s="23">
        <f>O63</f>
        <v>6616.9800000000005</v>
      </c>
      <c r="T4" s="17" t="s">
        <v>19</v>
      </c>
      <c r="U4" s="18">
        <v>13892.22</v>
      </c>
    </row>
    <row r="5" spans="1:21" ht="15.75" thickBot="1" x14ac:dyDescent="0.3">
      <c r="A5" s="10">
        <v>45543</v>
      </c>
      <c r="B5" s="9"/>
      <c r="C5" s="9" t="s">
        <v>106</v>
      </c>
      <c r="D5" s="9"/>
      <c r="E5" s="9" t="s">
        <v>18</v>
      </c>
      <c r="F5" s="69">
        <v>13</v>
      </c>
      <c r="G5" s="1"/>
      <c r="H5" s="42">
        <v>45516</v>
      </c>
      <c r="I5" s="14"/>
      <c r="J5" s="5" t="s">
        <v>114</v>
      </c>
      <c r="K5" s="5" t="s">
        <v>115</v>
      </c>
      <c r="L5" s="5" t="s">
        <v>105</v>
      </c>
      <c r="M5" s="5"/>
      <c r="N5" s="5" t="s">
        <v>48</v>
      </c>
      <c r="O5" s="30">
        <v>22.2</v>
      </c>
      <c r="Q5" s="21" t="s">
        <v>57</v>
      </c>
      <c r="R5" s="24">
        <f>R2+R3-R4</f>
        <v>19606.03</v>
      </c>
      <c r="T5" s="17" t="s">
        <v>46</v>
      </c>
      <c r="U5" s="18">
        <v>197.5</v>
      </c>
    </row>
    <row r="6" spans="1:21" x14ac:dyDescent="0.25">
      <c r="A6" s="10">
        <v>45556</v>
      </c>
      <c r="B6" s="9"/>
      <c r="C6" s="9" t="s">
        <v>111</v>
      </c>
      <c r="D6" s="9"/>
      <c r="E6" s="9" t="s">
        <v>18</v>
      </c>
      <c r="F6" s="69">
        <v>11.05</v>
      </c>
      <c r="G6" s="1"/>
      <c r="H6" s="42">
        <v>45521</v>
      </c>
      <c r="I6" s="14"/>
      <c r="J6" s="5" t="s">
        <v>116</v>
      </c>
      <c r="K6" s="5" t="s">
        <v>117</v>
      </c>
      <c r="L6" s="5" t="s">
        <v>105</v>
      </c>
      <c r="M6" s="5"/>
      <c r="N6" s="5" t="s">
        <v>48</v>
      </c>
      <c r="O6" s="30">
        <v>219.48</v>
      </c>
      <c r="T6" s="17" t="s">
        <v>44</v>
      </c>
      <c r="U6" s="18">
        <v>94.71</v>
      </c>
    </row>
    <row r="7" spans="1:21" x14ac:dyDescent="0.25">
      <c r="A7" s="10">
        <v>45556</v>
      </c>
      <c r="B7" s="9"/>
      <c r="C7" s="9" t="s">
        <v>107</v>
      </c>
      <c r="D7" s="9"/>
      <c r="E7" s="9" t="s">
        <v>19</v>
      </c>
      <c r="F7" s="69">
        <v>160</v>
      </c>
      <c r="G7" s="1"/>
      <c r="H7" s="42">
        <v>45519</v>
      </c>
      <c r="I7" s="14"/>
      <c r="J7" s="5" t="s">
        <v>118</v>
      </c>
      <c r="K7" s="5" t="s">
        <v>119</v>
      </c>
      <c r="L7" s="5" t="s">
        <v>105</v>
      </c>
      <c r="M7" s="5"/>
      <c r="N7" s="5" t="s">
        <v>38</v>
      </c>
      <c r="O7" s="30">
        <v>168</v>
      </c>
      <c r="T7" s="17" t="s">
        <v>136</v>
      </c>
      <c r="U7" s="18"/>
    </row>
    <row r="8" spans="1:21" x14ac:dyDescent="0.25">
      <c r="A8" s="10">
        <v>45570</v>
      </c>
      <c r="B8" s="9"/>
      <c r="C8" s="9" t="s">
        <v>108</v>
      </c>
      <c r="D8" s="9"/>
      <c r="E8" s="9" t="s">
        <v>19</v>
      </c>
      <c r="F8" s="69">
        <v>39</v>
      </c>
      <c r="G8" s="1"/>
      <c r="H8" s="42">
        <v>45521</v>
      </c>
      <c r="I8" s="14"/>
      <c r="J8" s="5" t="s">
        <v>120</v>
      </c>
      <c r="K8" s="5" t="s">
        <v>121</v>
      </c>
      <c r="L8" s="5" t="s">
        <v>105</v>
      </c>
      <c r="M8" s="5"/>
      <c r="N8" s="5" t="s">
        <v>48</v>
      </c>
      <c r="O8" s="30">
        <v>12.35</v>
      </c>
      <c r="T8" s="17" t="s">
        <v>137</v>
      </c>
      <c r="U8" s="18">
        <v>14222.38</v>
      </c>
    </row>
    <row r="9" spans="1:21" x14ac:dyDescent="0.25">
      <c r="A9" s="10">
        <v>45563</v>
      </c>
      <c r="B9" s="9"/>
      <c r="C9" s="9" t="s">
        <v>81</v>
      </c>
      <c r="D9" s="9"/>
      <c r="E9" s="9" t="s">
        <v>46</v>
      </c>
      <c r="F9" s="69">
        <v>20</v>
      </c>
      <c r="G9" s="1"/>
      <c r="H9" s="42">
        <v>45521</v>
      </c>
      <c r="I9" s="14"/>
      <c r="J9" s="5" t="s">
        <v>49</v>
      </c>
      <c r="K9" s="5" t="s">
        <v>58</v>
      </c>
      <c r="L9" s="5"/>
      <c r="M9" s="5"/>
      <c r="N9" s="5" t="s">
        <v>60</v>
      </c>
      <c r="O9" s="30">
        <v>800</v>
      </c>
    </row>
    <row r="10" spans="1:21" x14ac:dyDescent="0.25">
      <c r="A10" s="10">
        <v>45584</v>
      </c>
      <c r="B10" s="9"/>
      <c r="C10" s="9" t="s">
        <v>107</v>
      </c>
      <c r="D10" s="9"/>
      <c r="E10" s="9" t="s">
        <v>19</v>
      </c>
      <c r="F10" s="69">
        <v>140</v>
      </c>
      <c r="G10" s="1"/>
      <c r="H10" s="42">
        <v>45522</v>
      </c>
      <c r="I10" s="14"/>
      <c r="J10" s="5" t="s">
        <v>122</v>
      </c>
      <c r="K10" s="5" t="s">
        <v>123</v>
      </c>
      <c r="L10" s="5" t="s">
        <v>105</v>
      </c>
      <c r="M10" s="5"/>
      <c r="N10" s="5" t="s">
        <v>38</v>
      </c>
      <c r="O10" s="30">
        <v>97.99</v>
      </c>
    </row>
    <row r="11" spans="1:21" x14ac:dyDescent="0.25">
      <c r="A11" s="10">
        <v>45584</v>
      </c>
      <c r="B11" s="9"/>
      <c r="C11" s="9" t="s">
        <v>111</v>
      </c>
      <c r="D11" s="9"/>
      <c r="E11" s="9" t="s">
        <v>18</v>
      </c>
      <c r="F11" s="69">
        <v>9.9</v>
      </c>
      <c r="G11" s="1"/>
      <c r="H11" s="42">
        <v>45537</v>
      </c>
      <c r="I11" s="14"/>
      <c r="J11" s="5" t="s">
        <v>124</v>
      </c>
      <c r="K11" s="5" t="s">
        <v>125</v>
      </c>
      <c r="L11" s="5"/>
      <c r="M11" s="5"/>
      <c r="N11" s="5" t="s">
        <v>34</v>
      </c>
      <c r="O11" s="30">
        <v>36</v>
      </c>
    </row>
    <row r="12" spans="1:21" x14ac:dyDescent="0.25">
      <c r="A12" s="10">
        <v>45597</v>
      </c>
      <c r="B12" s="9"/>
      <c r="C12" s="9" t="s">
        <v>93</v>
      </c>
      <c r="D12" s="9" t="s">
        <v>109</v>
      </c>
      <c r="E12" s="9" t="s">
        <v>19</v>
      </c>
      <c r="F12" s="69">
        <v>436</v>
      </c>
      <c r="G12" s="1"/>
      <c r="H12" s="42">
        <v>45537</v>
      </c>
      <c r="I12" s="14"/>
      <c r="J12" s="5" t="s">
        <v>114</v>
      </c>
      <c r="K12" s="5" t="s">
        <v>126</v>
      </c>
      <c r="L12" s="5" t="s">
        <v>107</v>
      </c>
      <c r="M12" s="5"/>
      <c r="N12" s="5" t="s">
        <v>48</v>
      </c>
      <c r="O12" s="30">
        <v>14</v>
      </c>
      <c r="T12" s="55" t="s">
        <v>4</v>
      </c>
      <c r="U12" s="56"/>
    </row>
    <row r="13" spans="1:21" x14ac:dyDescent="0.25">
      <c r="A13" s="10">
        <v>45597</v>
      </c>
      <c r="B13" s="9" t="s">
        <v>99</v>
      </c>
      <c r="C13" s="9" t="s">
        <v>93</v>
      </c>
      <c r="D13" s="9" t="s">
        <v>110</v>
      </c>
      <c r="E13" s="9" t="s">
        <v>19</v>
      </c>
      <c r="F13" s="70">
        <v>58.98</v>
      </c>
      <c r="G13" s="1"/>
      <c r="H13" s="42">
        <v>45555</v>
      </c>
      <c r="I13" s="14"/>
      <c r="J13" s="5" t="s">
        <v>114</v>
      </c>
      <c r="K13" s="5" t="s">
        <v>127</v>
      </c>
      <c r="L13" s="5"/>
      <c r="M13" s="5"/>
      <c r="N13" s="5" t="s">
        <v>38</v>
      </c>
      <c r="O13" s="30">
        <v>10</v>
      </c>
      <c r="T13" s="52" t="s">
        <v>135</v>
      </c>
      <c r="U13" s="18" t="s">
        <v>138</v>
      </c>
    </row>
    <row r="14" spans="1:21" x14ac:dyDescent="0.25">
      <c r="A14" s="10">
        <v>45605</v>
      </c>
      <c r="B14" s="9"/>
      <c r="C14" s="9" t="s">
        <v>10</v>
      </c>
      <c r="D14" s="9"/>
      <c r="E14" s="9" t="s">
        <v>19</v>
      </c>
      <c r="F14" s="69">
        <v>39</v>
      </c>
      <c r="G14" s="1"/>
      <c r="H14" s="42">
        <v>45572</v>
      </c>
      <c r="I14" s="14"/>
      <c r="J14" s="5" t="s">
        <v>128</v>
      </c>
      <c r="K14" s="5" t="s">
        <v>129</v>
      </c>
      <c r="L14" s="5"/>
      <c r="M14" s="5"/>
      <c r="N14" s="5" t="s">
        <v>129</v>
      </c>
      <c r="O14" s="30">
        <v>100</v>
      </c>
      <c r="T14" s="17" t="s">
        <v>60</v>
      </c>
      <c r="U14" s="18">
        <v>3115</v>
      </c>
    </row>
    <row r="15" spans="1:21" x14ac:dyDescent="0.25">
      <c r="A15" s="10">
        <v>45593</v>
      </c>
      <c r="B15" s="9" t="s">
        <v>90</v>
      </c>
      <c r="C15" s="9" t="s">
        <v>91</v>
      </c>
      <c r="D15" s="9" t="s">
        <v>92</v>
      </c>
      <c r="E15" s="9" t="s">
        <v>46</v>
      </c>
      <c r="F15" s="70">
        <v>52.5</v>
      </c>
      <c r="G15" s="1"/>
      <c r="H15" s="42">
        <v>45559</v>
      </c>
      <c r="I15" s="14"/>
      <c r="J15" s="5" t="s">
        <v>124</v>
      </c>
      <c r="K15" s="5" t="s">
        <v>125</v>
      </c>
      <c r="L15" s="5"/>
      <c r="M15" s="5"/>
      <c r="N15" s="5" t="s">
        <v>34</v>
      </c>
      <c r="O15" s="30">
        <v>36</v>
      </c>
      <c r="T15" s="17" t="s">
        <v>34</v>
      </c>
      <c r="U15" s="18">
        <v>144</v>
      </c>
    </row>
    <row r="16" spans="1:21" x14ac:dyDescent="0.25">
      <c r="A16" s="10">
        <v>45605</v>
      </c>
      <c r="B16" s="10"/>
      <c r="C16" s="9" t="s">
        <v>10</v>
      </c>
      <c r="D16" s="9"/>
      <c r="E16" s="9" t="s">
        <v>19</v>
      </c>
      <c r="F16" s="71">
        <v>143</v>
      </c>
      <c r="G16" s="1"/>
      <c r="H16" s="42">
        <v>45597</v>
      </c>
      <c r="I16" s="14"/>
      <c r="J16" s="5" t="s">
        <v>130</v>
      </c>
      <c r="K16" s="5" t="s">
        <v>131</v>
      </c>
      <c r="L16" s="5" t="s">
        <v>93</v>
      </c>
      <c r="M16" s="5"/>
      <c r="N16" s="5" t="s">
        <v>48</v>
      </c>
      <c r="O16" s="30">
        <v>25</v>
      </c>
      <c r="T16" s="17" t="s">
        <v>48</v>
      </c>
      <c r="U16" s="18">
        <v>747.22</v>
      </c>
    </row>
    <row r="17" spans="1:21" x14ac:dyDescent="0.25">
      <c r="A17" s="10">
        <v>45609</v>
      </c>
      <c r="B17" s="10" t="s">
        <v>87</v>
      </c>
      <c r="C17" s="9" t="s">
        <v>88</v>
      </c>
      <c r="D17" s="9" t="s">
        <v>89</v>
      </c>
      <c r="E17" s="9" t="s">
        <v>46</v>
      </c>
      <c r="F17" s="70">
        <v>45</v>
      </c>
      <c r="G17" s="1"/>
      <c r="H17" s="42">
        <v>45596</v>
      </c>
      <c r="I17" s="14"/>
      <c r="J17" s="5" t="s">
        <v>124</v>
      </c>
      <c r="K17" s="5" t="s">
        <v>125</v>
      </c>
      <c r="L17" s="5"/>
      <c r="M17" s="5"/>
      <c r="N17" s="5" t="s">
        <v>34</v>
      </c>
      <c r="O17" s="30">
        <v>36</v>
      </c>
      <c r="T17" s="17" t="s">
        <v>129</v>
      </c>
      <c r="U17" s="18">
        <v>100</v>
      </c>
    </row>
    <row r="18" spans="1:21" x14ac:dyDescent="0.25">
      <c r="A18" s="10">
        <v>45612</v>
      </c>
      <c r="B18" s="10"/>
      <c r="C18" s="9" t="s">
        <v>107</v>
      </c>
      <c r="D18" s="9"/>
      <c r="E18" s="9" t="s">
        <v>19</v>
      </c>
      <c r="F18" s="69">
        <v>145.19999999999999</v>
      </c>
      <c r="G18" s="1"/>
      <c r="H18" s="42">
        <v>45607</v>
      </c>
      <c r="I18" s="14"/>
      <c r="J18" s="5" t="s">
        <v>122</v>
      </c>
      <c r="K18" s="5" t="s">
        <v>132</v>
      </c>
      <c r="L18" s="5" t="s">
        <v>93</v>
      </c>
      <c r="M18" s="5"/>
      <c r="N18" s="5" t="s">
        <v>48</v>
      </c>
      <c r="O18" s="30">
        <v>26.72</v>
      </c>
      <c r="T18" s="17" t="s">
        <v>38</v>
      </c>
      <c r="U18" s="18">
        <v>329.99</v>
      </c>
    </row>
    <row r="19" spans="1:21" x14ac:dyDescent="0.25">
      <c r="A19" s="10">
        <v>45612</v>
      </c>
      <c r="B19" s="10"/>
      <c r="C19" s="9" t="s">
        <v>111</v>
      </c>
      <c r="D19" s="9"/>
      <c r="E19" s="9" t="s">
        <v>18</v>
      </c>
      <c r="F19" s="69">
        <v>4</v>
      </c>
      <c r="G19" s="1"/>
      <c r="H19" s="42">
        <v>45622</v>
      </c>
      <c r="I19" s="14"/>
      <c r="J19" s="5" t="s">
        <v>133</v>
      </c>
      <c r="K19" s="5" t="s">
        <v>58</v>
      </c>
      <c r="L19" s="5"/>
      <c r="M19" s="5"/>
      <c r="N19" s="5" t="s">
        <v>60</v>
      </c>
      <c r="O19" s="30">
        <v>240</v>
      </c>
      <c r="T19" s="17" t="s">
        <v>59</v>
      </c>
      <c r="U19" s="18">
        <v>61.1</v>
      </c>
    </row>
    <row r="20" spans="1:21" x14ac:dyDescent="0.25">
      <c r="A20" s="10">
        <v>45621</v>
      </c>
      <c r="B20" s="10" t="s">
        <v>52</v>
      </c>
      <c r="C20" s="9" t="s">
        <v>13</v>
      </c>
      <c r="D20" s="9"/>
      <c r="E20" s="9" t="s">
        <v>44</v>
      </c>
      <c r="F20" s="69">
        <v>94.71</v>
      </c>
      <c r="G20" s="1"/>
      <c r="H20" s="42">
        <v>45583</v>
      </c>
      <c r="I20" s="14" t="s">
        <v>94</v>
      </c>
      <c r="J20" s="5" t="s">
        <v>95</v>
      </c>
      <c r="K20" s="5" t="s">
        <v>96</v>
      </c>
      <c r="L20" s="5"/>
      <c r="M20" s="36" t="s">
        <v>97</v>
      </c>
      <c r="N20" s="5" t="s">
        <v>33</v>
      </c>
      <c r="O20" s="30">
        <v>862.74</v>
      </c>
      <c r="T20" s="17" t="s">
        <v>33</v>
      </c>
      <c r="U20" s="18">
        <v>2119.67</v>
      </c>
    </row>
    <row r="21" spans="1:21" x14ac:dyDescent="0.25">
      <c r="A21" s="10">
        <v>45627</v>
      </c>
      <c r="B21" s="10"/>
      <c r="C21" s="9" t="s">
        <v>11</v>
      </c>
      <c r="D21" s="9"/>
      <c r="E21" s="9" t="s">
        <v>19</v>
      </c>
      <c r="F21" s="69">
        <v>515</v>
      </c>
      <c r="G21" s="1"/>
      <c r="H21" s="42">
        <v>45601</v>
      </c>
      <c r="I21" s="14"/>
      <c r="J21" s="5" t="s">
        <v>49</v>
      </c>
      <c r="K21" s="5" t="s">
        <v>58</v>
      </c>
      <c r="L21" s="5"/>
      <c r="M21" s="5"/>
      <c r="N21" s="5" t="s">
        <v>60</v>
      </c>
      <c r="O21" s="37">
        <v>600</v>
      </c>
      <c r="T21" s="17" t="s">
        <v>136</v>
      </c>
      <c r="U21" s="18"/>
    </row>
    <row r="22" spans="1:21" x14ac:dyDescent="0.25">
      <c r="A22" s="10">
        <v>45638</v>
      </c>
      <c r="B22" s="10" t="s">
        <v>54</v>
      </c>
      <c r="C22" s="9" t="s">
        <v>50</v>
      </c>
      <c r="D22" s="9" t="s">
        <v>51</v>
      </c>
      <c r="E22" s="9" t="s">
        <v>46</v>
      </c>
      <c r="F22" s="70">
        <v>50</v>
      </c>
      <c r="G22" s="1"/>
      <c r="H22" s="42">
        <v>45609</v>
      </c>
      <c r="I22" s="14" t="s">
        <v>84</v>
      </c>
      <c r="J22" s="5" t="s">
        <v>85</v>
      </c>
      <c r="K22" s="5" t="s">
        <v>86</v>
      </c>
      <c r="L22" s="5"/>
      <c r="M22" s="36" t="s">
        <v>139</v>
      </c>
      <c r="N22" s="5" t="s">
        <v>33</v>
      </c>
      <c r="O22" s="37">
        <v>1166.93</v>
      </c>
      <c r="T22" s="17" t="s">
        <v>137</v>
      </c>
      <c r="U22" s="18">
        <v>6616.9800000000005</v>
      </c>
    </row>
    <row r="23" spans="1:21" x14ac:dyDescent="0.25">
      <c r="A23" s="10">
        <v>45646</v>
      </c>
      <c r="B23" s="10"/>
      <c r="C23" s="9" t="s">
        <v>74</v>
      </c>
      <c r="D23" s="9" t="s">
        <v>75</v>
      </c>
      <c r="E23" s="9" t="s">
        <v>19</v>
      </c>
      <c r="F23" s="70">
        <v>10000</v>
      </c>
      <c r="G23" s="1"/>
      <c r="H23" s="42">
        <v>45623</v>
      </c>
      <c r="I23" s="14"/>
      <c r="J23" s="5" t="s">
        <v>49</v>
      </c>
      <c r="K23" s="5" t="s">
        <v>58</v>
      </c>
      <c r="L23" s="5"/>
      <c r="M23" s="36"/>
      <c r="N23" s="5" t="s">
        <v>60</v>
      </c>
      <c r="O23" s="37">
        <v>240</v>
      </c>
    </row>
    <row r="24" spans="1:21" x14ac:dyDescent="0.25">
      <c r="A24" s="10">
        <v>45647</v>
      </c>
      <c r="B24" s="10"/>
      <c r="C24" s="9" t="s">
        <v>62</v>
      </c>
      <c r="D24" s="9"/>
      <c r="E24" s="9" t="s">
        <v>19</v>
      </c>
      <c r="F24" s="69">
        <v>177.1</v>
      </c>
      <c r="G24" s="1"/>
      <c r="H24" s="42">
        <v>45587</v>
      </c>
      <c r="I24" s="14" t="s">
        <v>53</v>
      </c>
      <c r="J24" s="5" t="s">
        <v>12</v>
      </c>
      <c r="K24" s="5" t="s">
        <v>103</v>
      </c>
      <c r="L24" s="5" t="s">
        <v>11</v>
      </c>
      <c r="M24" s="5" t="s">
        <v>83</v>
      </c>
      <c r="N24" s="5" t="s">
        <v>48</v>
      </c>
      <c r="O24" s="37">
        <v>190</v>
      </c>
    </row>
    <row r="25" spans="1:21" x14ac:dyDescent="0.25">
      <c r="A25" s="10">
        <v>45656</v>
      </c>
      <c r="B25" s="10" t="s">
        <v>70</v>
      </c>
      <c r="C25" s="9" t="s">
        <v>80</v>
      </c>
      <c r="D25" s="9" t="s">
        <v>81</v>
      </c>
      <c r="E25" s="9" t="s">
        <v>46</v>
      </c>
      <c r="F25" s="69">
        <v>30</v>
      </c>
      <c r="G25" s="1"/>
      <c r="H25" s="42">
        <v>45629</v>
      </c>
      <c r="I25" s="14"/>
      <c r="J25" s="5" t="s">
        <v>12</v>
      </c>
      <c r="K25" s="5" t="s">
        <v>104</v>
      </c>
      <c r="L25" s="5"/>
      <c r="M25" s="5" t="s">
        <v>83</v>
      </c>
      <c r="N25" s="5" t="s">
        <v>33</v>
      </c>
      <c r="O25" s="37">
        <v>90</v>
      </c>
    </row>
    <row r="26" spans="1:21" x14ac:dyDescent="0.25">
      <c r="A26" s="10">
        <v>45657</v>
      </c>
      <c r="B26" s="10"/>
      <c r="C26" s="9" t="s">
        <v>68</v>
      </c>
      <c r="D26" s="9" t="s">
        <v>69</v>
      </c>
      <c r="E26" s="9" t="s">
        <v>19</v>
      </c>
      <c r="F26" s="70">
        <v>75</v>
      </c>
      <c r="G26" s="1"/>
      <c r="H26" s="42">
        <v>45641</v>
      </c>
      <c r="I26" s="14"/>
      <c r="J26" s="5" t="s">
        <v>59</v>
      </c>
      <c r="K26" s="5" t="s">
        <v>67</v>
      </c>
      <c r="L26" s="5"/>
      <c r="M26" s="5"/>
      <c r="N26" s="5" t="s">
        <v>59</v>
      </c>
      <c r="O26" s="37">
        <v>13</v>
      </c>
    </row>
    <row r="27" spans="1:21" x14ac:dyDescent="0.25">
      <c r="A27" s="10">
        <v>45658</v>
      </c>
      <c r="B27" s="10"/>
      <c r="C27" s="9" t="s">
        <v>69</v>
      </c>
      <c r="D27" s="9" t="s">
        <v>76</v>
      </c>
      <c r="E27" s="9" t="s">
        <v>19</v>
      </c>
      <c r="F27" s="69">
        <v>1036</v>
      </c>
      <c r="G27" s="1"/>
      <c r="H27" s="42">
        <v>45641</v>
      </c>
      <c r="I27" s="14"/>
      <c r="J27" s="5" t="s">
        <v>49</v>
      </c>
      <c r="K27" s="5" t="s">
        <v>58</v>
      </c>
      <c r="L27" s="5"/>
      <c r="M27" s="5"/>
      <c r="N27" s="5" t="s">
        <v>60</v>
      </c>
      <c r="O27" s="37">
        <v>365</v>
      </c>
    </row>
    <row r="28" spans="1:21" x14ac:dyDescent="0.25">
      <c r="A28" s="10"/>
      <c r="B28" s="10"/>
      <c r="C28" s="9"/>
      <c r="D28" s="9"/>
      <c r="E28" s="9"/>
      <c r="F28" s="11"/>
      <c r="G28" s="1"/>
      <c r="H28" s="42">
        <v>45647</v>
      </c>
      <c r="I28" s="14"/>
      <c r="J28" s="5" t="s">
        <v>63</v>
      </c>
      <c r="K28" s="5" t="s">
        <v>64</v>
      </c>
      <c r="L28" s="5"/>
      <c r="M28" s="5" t="s">
        <v>83</v>
      </c>
      <c r="N28" s="5" t="s">
        <v>38</v>
      </c>
      <c r="O28" s="37">
        <v>54</v>
      </c>
    </row>
    <row r="29" spans="1:21" x14ac:dyDescent="0.25">
      <c r="A29" s="10"/>
      <c r="B29" s="10"/>
      <c r="C29" s="9"/>
      <c r="D29" s="9"/>
      <c r="E29" s="9"/>
      <c r="F29" s="11"/>
      <c r="G29" s="1"/>
      <c r="H29" s="42">
        <v>45647</v>
      </c>
      <c r="I29" s="14" t="s">
        <v>66</v>
      </c>
      <c r="J29" s="5" t="s">
        <v>124</v>
      </c>
      <c r="K29" s="5" t="s">
        <v>65</v>
      </c>
      <c r="L29" s="5"/>
      <c r="M29" s="5" t="s">
        <v>83</v>
      </c>
      <c r="N29" s="5" t="s">
        <v>34</v>
      </c>
      <c r="O29" s="37">
        <v>36</v>
      </c>
    </row>
    <row r="30" spans="1:21" x14ac:dyDescent="0.25">
      <c r="A30" s="10"/>
      <c r="B30" s="10"/>
      <c r="C30" s="9"/>
      <c r="D30" s="9"/>
      <c r="E30" s="9"/>
      <c r="F30" s="11"/>
      <c r="G30" s="1"/>
      <c r="H30" s="42">
        <v>45657</v>
      </c>
      <c r="I30" s="14"/>
      <c r="J30" s="5" t="s">
        <v>59</v>
      </c>
      <c r="K30" s="5" t="s">
        <v>67</v>
      </c>
      <c r="L30" s="5"/>
      <c r="M30" s="5"/>
      <c r="N30" s="5" t="s">
        <v>59</v>
      </c>
      <c r="O30" s="37">
        <v>7.1</v>
      </c>
    </row>
    <row r="31" spans="1:21" x14ac:dyDescent="0.25">
      <c r="A31" s="10"/>
      <c r="B31" s="10"/>
      <c r="C31" s="9"/>
      <c r="D31" s="9"/>
      <c r="E31" s="9"/>
      <c r="F31" s="11"/>
      <c r="G31" s="1"/>
      <c r="H31" s="42">
        <v>45658</v>
      </c>
      <c r="I31" s="14" t="s">
        <v>78</v>
      </c>
      <c r="J31" s="5" t="s">
        <v>77</v>
      </c>
      <c r="K31" s="5" t="s">
        <v>102</v>
      </c>
      <c r="L31" s="5" t="s">
        <v>134</v>
      </c>
      <c r="M31" s="5" t="s">
        <v>83</v>
      </c>
      <c r="N31" s="5" t="s">
        <v>48</v>
      </c>
      <c r="O31" s="37">
        <v>200</v>
      </c>
    </row>
    <row r="32" spans="1:21" x14ac:dyDescent="0.25">
      <c r="A32" s="10"/>
      <c r="B32" s="10"/>
      <c r="C32" s="9"/>
      <c r="D32" s="9"/>
      <c r="E32" s="9"/>
      <c r="F32" s="11"/>
      <c r="H32" s="42">
        <v>45661</v>
      </c>
      <c r="I32" s="14"/>
      <c r="J32" s="5" t="s">
        <v>49</v>
      </c>
      <c r="K32" s="5" t="s">
        <v>58</v>
      </c>
      <c r="L32" s="5"/>
      <c r="M32" s="5"/>
      <c r="N32" s="5" t="s">
        <v>60</v>
      </c>
      <c r="O32" s="37">
        <v>870</v>
      </c>
    </row>
    <row r="33" spans="1:18" x14ac:dyDescent="0.25">
      <c r="A33" s="10"/>
      <c r="B33" s="10"/>
      <c r="C33" s="9"/>
      <c r="D33" s="9"/>
      <c r="E33" s="9"/>
      <c r="F33" s="11"/>
      <c r="H33" s="42">
        <v>45661</v>
      </c>
      <c r="I33" s="14"/>
      <c r="J33" s="5" t="s">
        <v>59</v>
      </c>
      <c r="K33" s="5" t="s">
        <v>79</v>
      </c>
      <c r="L33" s="5"/>
      <c r="M33" s="5"/>
      <c r="N33" s="5" t="s">
        <v>59</v>
      </c>
      <c r="O33" s="37">
        <v>41</v>
      </c>
    </row>
    <row r="34" spans="1:18" x14ac:dyDescent="0.25">
      <c r="A34" s="10"/>
      <c r="B34" s="10"/>
      <c r="C34" s="9"/>
      <c r="D34" s="9"/>
      <c r="E34" s="9"/>
      <c r="F34" s="11"/>
      <c r="H34" s="42"/>
      <c r="I34" s="14"/>
      <c r="J34" s="5"/>
      <c r="K34" s="5"/>
      <c r="L34" s="5"/>
      <c r="M34" s="5"/>
      <c r="N34" s="5"/>
      <c r="O34" s="37"/>
      <c r="R34"/>
    </row>
    <row r="35" spans="1:18" x14ac:dyDescent="0.25">
      <c r="A35" s="10"/>
      <c r="B35" s="10"/>
      <c r="C35" s="9"/>
      <c r="D35" s="9"/>
      <c r="E35" s="9"/>
      <c r="F35" s="11"/>
      <c r="H35" s="42"/>
      <c r="I35" s="14"/>
      <c r="J35" s="5"/>
      <c r="K35" s="5"/>
      <c r="L35" s="5"/>
      <c r="M35" s="5"/>
      <c r="N35" s="5"/>
      <c r="O35" s="37"/>
      <c r="R35"/>
    </row>
    <row r="36" spans="1:18" x14ac:dyDescent="0.25">
      <c r="A36" s="10"/>
      <c r="B36" s="10"/>
      <c r="C36" s="9"/>
      <c r="D36" s="9"/>
      <c r="E36" s="9"/>
      <c r="F36" s="11"/>
      <c r="H36" s="42"/>
      <c r="I36" s="14"/>
      <c r="J36" s="5"/>
      <c r="K36" s="5"/>
      <c r="L36" s="5"/>
      <c r="M36" s="5"/>
      <c r="N36" s="5"/>
      <c r="O36" s="37"/>
      <c r="R36"/>
    </row>
    <row r="37" spans="1:18" x14ac:dyDescent="0.25">
      <c r="A37" s="10"/>
      <c r="B37" s="10"/>
      <c r="C37" s="9"/>
      <c r="D37" s="9"/>
      <c r="E37" s="9"/>
      <c r="F37" s="11"/>
      <c r="H37" s="42"/>
      <c r="I37" s="14"/>
      <c r="J37" s="5"/>
      <c r="K37" s="5"/>
      <c r="L37" s="5"/>
      <c r="M37" s="5"/>
      <c r="N37" s="5"/>
      <c r="O37" s="37"/>
      <c r="R37"/>
    </row>
    <row r="38" spans="1:18" x14ac:dyDescent="0.25">
      <c r="A38" s="10"/>
      <c r="B38" s="10"/>
      <c r="C38" s="9"/>
      <c r="D38" s="9"/>
      <c r="E38" s="9"/>
      <c r="F38" s="11"/>
      <c r="H38" s="42"/>
      <c r="I38" s="14"/>
      <c r="J38" s="5"/>
      <c r="K38" s="5"/>
      <c r="L38" s="5"/>
      <c r="M38" s="5"/>
      <c r="N38" s="5"/>
      <c r="O38" s="37"/>
      <c r="R38"/>
    </row>
    <row r="39" spans="1:18" x14ac:dyDescent="0.25">
      <c r="A39" s="10"/>
      <c r="B39" s="10"/>
      <c r="C39" s="9"/>
      <c r="D39" s="9"/>
      <c r="E39" s="9"/>
      <c r="F39" s="11"/>
      <c r="H39" s="42"/>
      <c r="I39" s="14"/>
      <c r="J39" s="5"/>
      <c r="K39" s="5"/>
      <c r="L39" s="5"/>
      <c r="M39" s="5"/>
      <c r="N39" s="5"/>
      <c r="O39" s="37"/>
      <c r="R39"/>
    </row>
    <row r="40" spans="1:18" x14ac:dyDescent="0.25">
      <c r="A40" s="10"/>
      <c r="B40" s="10"/>
      <c r="C40" s="9"/>
      <c r="D40" s="9"/>
      <c r="E40" s="9"/>
      <c r="F40" s="11"/>
      <c r="H40" s="42"/>
      <c r="I40" s="14"/>
      <c r="J40" s="5"/>
      <c r="K40" s="5"/>
      <c r="L40" s="5"/>
      <c r="M40" s="5"/>
      <c r="N40" s="5"/>
      <c r="O40" s="37"/>
      <c r="R40"/>
    </row>
    <row r="41" spans="1:18" x14ac:dyDescent="0.25">
      <c r="A41" s="10"/>
      <c r="B41" s="10"/>
      <c r="C41" s="9"/>
      <c r="D41" s="9"/>
      <c r="E41" s="9"/>
      <c r="F41" s="11"/>
      <c r="H41" s="42"/>
      <c r="I41" s="14"/>
      <c r="J41" s="5"/>
      <c r="K41" s="5"/>
      <c r="L41" s="5"/>
      <c r="M41" s="5"/>
      <c r="N41" s="5"/>
      <c r="O41" s="37"/>
      <c r="R41"/>
    </row>
    <row r="42" spans="1:18" x14ac:dyDescent="0.25">
      <c r="A42" s="10"/>
      <c r="B42" s="10"/>
      <c r="C42" s="9"/>
      <c r="D42" s="9"/>
      <c r="E42" s="9"/>
      <c r="F42" s="11"/>
      <c r="H42" s="42"/>
      <c r="I42" s="14"/>
      <c r="J42" s="5"/>
      <c r="K42" s="5"/>
      <c r="L42" s="5"/>
      <c r="M42" s="5"/>
      <c r="N42" s="5"/>
      <c r="O42" s="37"/>
    </row>
    <row r="43" spans="1:18" x14ac:dyDescent="0.25">
      <c r="A43" s="10"/>
      <c r="B43" s="10"/>
      <c r="C43" s="9"/>
      <c r="D43" s="9"/>
      <c r="E43" s="9"/>
      <c r="F43" s="11"/>
      <c r="H43" s="42"/>
      <c r="I43" s="14"/>
      <c r="J43" s="5"/>
      <c r="K43" s="5"/>
      <c r="L43" s="5"/>
      <c r="M43" s="5"/>
      <c r="N43" s="5"/>
      <c r="O43" s="37"/>
    </row>
    <row r="44" spans="1:18" x14ac:dyDescent="0.25">
      <c r="A44" s="10"/>
      <c r="B44" s="10"/>
      <c r="C44" s="9"/>
      <c r="D44" s="9"/>
      <c r="E44" s="9"/>
      <c r="F44" s="11"/>
      <c r="H44" s="42"/>
      <c r="I44" s="14"/>
      <c r="J44" s="5"/>
      <c r="K44" s="5"/>
      <c r="L44" s="5"/>
      <c r="M44" s="5"/>
      <c r="N44" s="5"/>
      <c r="O44" s="37"/>
    </row>
    <row r="45" spans="1:18" x14ac:dyDescent="0.25">
      <c r="A45" s="10"/>
      <c r="B45" s="10"/>
      <c r="C45" s="9"/>
      <c r="D45" s="9"/>
      <c r="E45" s="9"/>
      <c r="F45" s="11"/>
      <c r="H45" s="42"/>
      <c r="I45" s="14"/>
      <c r="J45" s="5"/>
      <c r="K45" s="5"/>
      <c r="L45" s="5"/>
      <c r="M45" s="5"/>
      <c r="N45" s="5"/>
      <c r="O45" s="37"/>
    </row>
    <row r="46" spans="1:18" x14ac:dyDescent="0.25">
      <c r="A46" s="10"/>
      <c r="B46" s="10"/>
      <c r="C46" s="9"/>
      <c r="D46" s="9"/>
      <c r="E46" s="9"/>
      <c r="F46" s="11"/>
      <c r="H46" s="42"/>
      <c r="I46" s="14"/>
      <c r="J46" s="5"/>
      <c r="K46" s="5"/>
      <c r="L46" s="5"/>
      <c r="M46" s="5"/>
      <c r="N46" s="5"/>
      <c r="O46" s="37"/>
    </row>
    <row r="47" spans="1:18" x14ac:dyDescent="0.25">
      <c r="A47" s="10"/>
      <c r="B47" s="10"/>
      <c r="C47" s="9"/>
      <c r="D47" s="9"/>
      <c r="E47" s="9"/>
      <c r="F47" s="11"/>
      <c r="H47" s="42"/>
      <c r="I47" s="14"/>
      <c r="J47" s="5"/>
      <c r="K47" s="5"/>
      <c r="L47" s="5"/>
      <c r="M47" s="5"/>
      <c r="N47" s="5"/>
      <c r="O47" s="37"/>
    </row>
    <row r="48" spans="1:18" x14ac:dyDescent="0.25">
      <c r="A48" s="10"/>
      <c r="B48" s="10"/>
      <c r="C48" s="9"/>
      <c r="D48" s="9"/>
      <c r="E48" s="9"/>
      <c r="F48" s="11"/>
      <c r="H48" s="42"/>
      <c r="I48" s="14"/>
      <c r="J48" s="5"/>
      <c r="K48" s="5"/>
      <c r="L48" s="5"/>
      <c r="M48" s="5"/>
      <c r="N48" s="5"/>
      <c r="O48" s="37"/>
    </row>
    <row r="49" spans="1:15" x14ac:dyDescent="0.25">
      <c r="A49" s="10"/>
      <c r="B49" s="10"/>
      <c r="C49" s="9"/>
      <c r="D49" s="9"/>
      <c r="E49" s="9"/>
      <c r="F49" s="11"/>
      <c r="H49" s="42"/>
      <c r="I49" s="14"/>
      <c r="J49" s="5"/>
      <c r="K49" s="5"/>
      <c r="L49" s="5"/>
      <c r="M49" s="5"/>
      <c r="N49" s="5"/>
      <c r="O49" s="37"/>
    </row>
    <row r="50" spans="1:15" x14ac:dyDescent="0.25">
      <c r="A50" s="10"/>
      <c r="B50" s="10"/>
      <c r="C50" s="9"/>
      <c r="D50" s="9"/>
      <c r="E50" s="9"/>
      <c r="F50" s="11"/>
      <c r="H50" s="42"/>
      <c r="I50" s="14"/>
      <c r="J50" s="5"/>
      <c r="K50" s="5"/>
      <c r="L50" s="5"/>
      <c r="M50" s="5"/>
      <c r="N50" s="5"/>
      <c r="O50" s="37"/>
    </row>
    <row r="51" spans="1:15" x14ac:dyDescent="0.25">
      <c r="A51" s="10"/>
      <c r="B51" s="10"/>
      <c r="C51" s="9"/>
      <c r="D51" s="9"/>
      <c r="E51" s="9"/>
      <c r="F51" s="11"/>
      <c r="H51" s="42"/>
      <c r="I51" s="14"/>
      <c r="J51" s="5"/>
      <c r="K51" s="5"/>
      <c r="L51" s="5"/>
      <c r="M51" s="5"/>
      <c r="N51" s="5"/>
      <c r="O51" s="37"/>
    </row>
    <row r="52" spans="1:15" x14ac:dyDescent="0.25">
      <c r="A52" s="10"/>
      <c r="B52" s="10"/>
      <c r="C52" s="9"/>
      <c r="D52" s="9"/>
      <c r="E52" s="9"/>
      <c r="F52" s="11"/>
      <c r="H52" s="42"/>
      <c r="I52" s="14"/>
      <c r="J52" s="5"/>
      <c r="K52" s="5"/>
      <c r="L52" s="5"/>
      <c r="M52" s="5"/>
      <c r="N52" s="5"/>
      <c r="O52" s="37"/>
    </row>
    <row r="53" spans="1:15" x14ac:dyDescent="0.25">
      <c r="A53" s="10"/>
      <c r="B53" s="10"/>
      <c r="C53" s="9"/>
      <c r="D53" s="9"/>
      <c r="E53" s="9"/>
      <c r="F53" s="11"/>
      <c r="H53" s="42"/>
      <c r="I53" s="14"/>
      <c r="J53" s="5"/>
      <c r="K53" s="5"/>
      <c r="L53" s="5"/>
      <c r="M53" s="5"/>
      <c r="N53" s="5"/>
      <c r="O53" s="37"/>
    </row>
    <row r="54" spans="1:15" x14ac:dyDescent="0.25">
      <c r="A54" s="10"/>
      <c r="B54" s="10"/>
      <c r="C54" s="9"/>
      <c r="D54" s="9"/>
      <c r="E54" s="9"/>
      <c r="F54" s="11"/>
      <c r="H54" s="42"/>
      <c r="I54" s="14"/>
      <c r="J54" s="5"/>
      <c r="K54" s="5"/>
      <c r="L54" s="5"/>
      <c r="M54" s="5"/>
      <c r="N54" s="5"/>
      <c r="O54" s="37"/>
    </row>
    <row r="55" spans="1:15" x14ac:dyDescent="0.25">
      <c r="A55" s="10"/>
      <c r="B55" s="10"/>
      <c r="C55" s="9"/>
      <c r="D55" s="9"/>
      <c r="E55" s="9"/>
      <c r="F55" s="11"/>
      <c r="H55" s="42"/>
      <c r="I55" s="14"/>
      <c r="J55" s="5"/>
      <c r="K55" s="5"/>
      <c r="L55" s="5"/>
      <c r="M55" s="5"/>
      <c r="N55" s="5"/>
      <c r="O55" s="37"/>
    </row>
    <row r="56" spans="1:15" x14ac:dyDescent="0.25">
      <c r="A56" s="10"/>
      <c r="B56" s="10"/>
      <c r="C56" s="9"/>
      <c r="D56" s="9"/>
      <c r="E56" s="9"/>
      <c r="F56" s="11"/>
      <c r="H56" s="42"/>
      <c r="I56" s="14"/>
      <c r="J56" s="5"/>
      <c r="K56" s="5"/>
      <c r="L56" s="5"/>
      <c r="M56" s="5"/>
      <c r="N56" s="5"/>
      <c r="O56" s="37"/>
    </row>
    <row r="57" spans="1:15" x14ac:dyDescent="0.25">
      <c r="A57" s="10"/>
      <c r="B57" s="10"/>
      <c r="C57" s="9"/>
      <c r="D57" s="9"/>
      <c r="E57" s="9"/>
      <c r="F57" s="11"/>
      <c r="H57" s="42"/>
      <c r="I57" s="14"/>
      <c r="J57" s="5"/>
      <c r="K57" s="5"/>
      <c r="L57" s="5"/>
      <c r="M57" s="5"/>
      <c r="N57" s="5"/>
      <c r="O57" s="37"/>
    </row>
    <row r="58" spans="1:15" x14ac:dyDescent="0.25">
      <c r="A58" s="10"/>
      <c r="B58" s="10"/>
      <c r="C58" s="9"/>
      <c r="D58" s="9"/>
      <c r="E58" s="9"/>
      <c r="F58" s="11"/>
      <c r="H58" s="42"/>
      <c r="I58" s="14"/>
      <c r="J58" s="5"/>
      <c r="K58" s="5"/>
      <c r="L58" s="5"/>
      <c r="M58" s="5"/>
      <c r="N58" s="5"/>
      <c r="O58" s="37"/>
    </row>
    <row r="59" spans="1:15" x14ac:dyDescent="0.25">
      <c r="A59" s="10"/>
      <c r="B59" s="10"/>
      <c r="C59" s="9"/>
      <c r="D59" s="9"/>
      <c r="E59" s="9"/>
      <c r="F59" s="11"/>
      <c r="H59" s="42"/>
      <c r="I59" s="14"/>
      <c r="J59" s="5"/>
      <c r="K59" s="5"/>
      <c r="L59" s="5"/>
      <c r="M59" s="5"/>
      <c r="N59" s="5"/>
      <c r="O59" s="37"/>
    </row>
    <row r="60" spans="1:15" x14ac:dyDescent="0.25">
      <c r="A60" s="10"/>
      <c r="B60" s="10"/>
      <c r="C60" s="9"/>
      <c r="D60" s="9"/>
      <c r="E60" s="9"/>
      <c r="F60" s="11"/>
      <c r="H60" s="42"/>
      <c r="I60" s="14"/>
      <c r="J60" s="5"/>
      <c r="K60" s="5"/>
      <c r="L60" s="5"/>
      <c r="M60" s="5"/>
      <c r="N60" s="5"/>
      <c r="O60" s="37"/>
    </row>
    <row r="61" spans="1:15" x14ac:dyDescent="0.25">
      <c r="A61" s="10"/>
      <c r="B61" s="10"/>
      <c r="C61" s="9"/>
      <c r="D61" s="9"/>
      <c r="E61" s="9"/>
      <c r="F61" s="11"/>
      <c r="H61" s="42"/>
      <c r="I61" s="14"/>
      <c r="J61" s="5"/>
      <c r="K61" s="5"/>
      <c r="L61" s="5"/>
      <c r="M61" s="5"/>
      <c r="N61" s="5"/>
      <c r="O61" s="37"/>
    </row>
    <row r="62" spans="1:15" x14ac:dyDescent="0.25">
      <c r="A62" s="10"/>
      <c r="B62" s="10"/>
      <c r="C62" s="9"/>
      <c r="D62" s="9"/>
      <c r="E62" s="9"/>
      <c r="F62" s="11"/>
      <c r="H62" s="42"/>
      <c r="I62" s="14"/>
      <c r="J62" s="5"/>
      <c r="K62" s="5"/>
      <c r="L62" s="5"/>
      <c r="M62" s="5"/>
      <c r="N62" s="5"/>
      <c r="O62" s="37"/>
    </row>
    <row r="63" spans="1:15" x14ac:dyDescent="0.25">
      <c r="A63" t="s">
        <v>56</v>
      </c>
      <c r="F63" s="18">
        <f>SUM(F4:F62)</f>
        <v>14222.38</v>
      </c>
      <c r="H63" s="33" t="s">
        <v>55</v>
      </c>
      <c r="I63"/>
      <c r="O63" s="18">
        <f>SUM(O4:O61)</f>
        <v>6616.9800000000005</v>
      </c>
    </row>
  </sheetData>
  <mergeCells count="2">
    <mergeCell ref="H2:O2"/>
    <mergeCell ref="A2:F2"/>
  </mergeCells>
  <pageMargins left="0.7" right="0.7" top="0.75" bottom="0.75" header="0.3" footer="0.3"/>
  <pageSetup paperSize="9" orientation="portrait" horizontalDpi="300" verticalDpi="300"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53E91B6B-46AB-4FF6-B999-ED04B3414DD9}">
          <x14:formula1>
            <xm:f>Categories!$A$2:$A$8</xm:f>
          </x14:formula1>
          <xm:sqref>E63:E390 E4:E62</xm:sqref>
        </x14:dataValidation>
        <x14:dataValidation type="list" allowBlank="1" showInputMessage="1" showErrorMessage="1" xr:uid="{3FC63850-7CB6-468D-9B66-FA8AAECBA014}">
          <x14:formula1>
            <xm:f>Categories!$E$2:$E$15</xm:f>
          </x14:formula1>
          <xm:sqref>N63:N264 N4:N61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D04853568B40F4E8366B3070197220F" ma:contentTypeVersion="19" ma:contentTypeDescription="Create a new document." ma:contentTypeScope="" ma:versionID="92e2f34063cad783ae2806e55cede758">
  <xsd:schema xmlns:xsd="http://www.w3.org/2001/XMLSchema" xmlns:xs="http://www.w3.org/2001/XMLSchema" xmlns:p="http://schemas.microsoft.com/office/2006/metadata/properties" xmlns:ns2="0efcb20c-a255-4ef4-a666-2774ba48434a" xmlns:ns3="531408f3-8ac9-4346-8fae-7a8076793e8c" targetNamespace="http://schemas.microsoft.com/office/2006/metadata/properties" ma:root="true" ma:fieldsID="b4ca0a0b40554e6041aa1af748586c6c" ns2:_="" ns3:_="">
    <xsd:import namespace="0efcb20c-a255-4ef4-a666-2774ba48434a"/>
    <xsd:import namespace="531408f3-8ac9-4346-8fae-7a8076793e8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fcb20c-a255-4ef4-a666-2774ba4843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description="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f9bda7b3-fa30-4866-a047-bdcbe10387d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DocTags" ma:index="26" nillable="true" ma:displayName="DocTags" ma:format="Dropdown" ma:internalName="DocTags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ccounts"/>
                    <xsd:enumeration value="External Scrutiny Report"/>
                    <xsd:enumeration value="Trustee Annual Report"/>
                    <xsd:enumeration value="Other"/>
                  </xsd:restriction>
                </xsd:simple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1408f3-8ac9-4346-8fae-7a8076793e8c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5928c1bd-2f72-4b7f-b28c-a0ac07293b38}" ma:internalName="TaxCatchAll" ma:showField="CatchAllData" ma:web="531408f3-8ac9-4346-8fae-7a8076793e8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efcb20c-a255-4ef4-a666-2774ba48434a">
      <Terms xmlns="http://schemas.microsoft.com/office/infopath/2007/PartnerControls"/>
    </lcf76f155ced4ddcb4097134ff3c332f>
    <TaxCatchAll xmlns="531408f3-8ac9-4346-8fae-7a8076793e8c" xsi:nil="true"/>
    <DocTags xmlns="0efcb20c-a255-4ef4-a666-2774ba48434a" xsi:nil="true"/>
  </documentManagement>
</p:properties>
</file>

<file path=customXml/itemProps1.xml><?xml version="1.0" encoding="utf-8"?>
<ds:datastoreItem xmlns:ds="http://schemas.openxmlformats.org/officeDocument/2006/customXml" ds:itemID="{9F1D2FB7-5E4B-4322-994C-F2BA258448F6}"/>
</file>

<file path=customXml/itemProps2.xml><?xml version="1.0" encoding="utf-8"?>
<ds:datastoreItem xmlns:ds="http://schemas.openxmlformats.org/officeDocument/2006/customXml" ds:itemID="{380A7B35-B7DE-4540-AD8E-2289E7E52368}"/>
</file>

<file path=customXml/itemProps3.xml><?xml version="1.0" encoding="utf-8"?>
<ds:datastoreItem xmlns:ds="http://schemas.openxmlformats.org/officeDocument/2006/customXml" ds:itemID="{25AB8DF9-F295-40A0-9950-C01E6CD20C68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Annual Accounts</vt:lpstr>
      <vt:lpstr>Events Breakdown</vt:lpstr>
      <vt:lpstr>Petty Cash</vt:lpstr>
      <vt:lpstr>Sheet1</vt:lpstr>
      <vt:lpstr>Funds at Bank</vt:lpstr>
      <vt:lpstr>Ignore</vt:lpstr>
      <vt:lpstr>Categories</vt:lpstr>
      <vt:lpstr>Accounts</vt:lpstr>
      <vt:lpstr>'Funds at Bank'!Print_Area</vt:lpstr>
      <vt:lpstr>'Petty Cash'!Print_Area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wyles</dc:creator>
  <cp:lastModifiedBy>Chris Wyles</cp:lastModifiedBy>
  <cp:lastPrinted>2026-03-26T17:53:52Z</cp:lastPrinted>
  <dcterms:created xsi:type="dcterms:W3CDTF">2023-12-15T16:23:06Z</dcterms:created>
  <dcterms:modified xsi:type="dcterms:W3CDTF">2026-04-16T15:21:57Z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0x010100CD04853568B40F4E8366B3070197220F</vt:lpwstr>
  </property>
</Properties>
</file>